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spreadsheetml.worksheet+xml" PartName="/xl/worksheets/sheet7.xml"/>
  <Override ContentType="application/vnd.openxmlformats-officedocument.drawing+xml" PartName="/xl/drawings/drawing2.xml"/>
  <Override ContentType="application/vnd.openxmlformats-officedocument.spreadsheetml.worksheet+xml" PartName="/xl/worksheets/sheet8.xml"/>
  <Override ContentType="application/vnd.openxmlformats-officedocument.drawing+xml" PartName="/xl/drawings/drawing3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drawing+xml" PartName="/xl/drawings/drawing4.xml"/>
  <Override ContentType="application/vnd.openxmlformats-officedocument.spreadsheetml.worksheet+xml" PartName="/xl/worksheets/sheet11.xml"/>
  <Override ContentType="application/vnd.openxmlformats-officedocument.drawing+xml" PartName="/xl/drawings/drawing5.xml"/>
  <Override ContentType="application/vnd.openxmlformats-officedocument.spreadsheetml.worksheet+xml" PartName="/xl/worksheets/sheet12.xml"/>
  <Override ContentType="application/vnd.openxmlformats-officedocument.drawing+xml" PartName="/xl/drawings/drawing6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2" autoFilterDateGrouping="1" firstSheet="1" minimized="0" showHorizontalScroll="1" showSheetTabs="1" showVerticalScroll="1" tabRatio="913" visibility="visible" windowHeight="7620" windowWidth="20490" xWindow="0" yWindow="0"/>
  </bookViews>
  <sheets>
    <sheet name="EX 13 OVERALL" sheetId="1" state="visible" r:id="rId1"/>
    <sheet name="EX 11 classwise" sheetId="2" state="visible" r:id="rId2"/>
    <sheet name="VII SEM " sheetId="3" state="visible" r:id="rId3"/>
    <sheet name="V SEM" sheetId="4" state="visible" r:id="rId4"/>
    <sheet name="III SEM" sheetId="5" state="visible" r:id="rId5"/>
    <sheet name="IV A" sheetId="6" state="visible" r:id="rId6"/>
    <sheet name="IV B" sheetId="7" state="visible" r:id="rId7"/>
    <sheet name="IV C" sheetId="8" state="visible" r:id="rId8"/>
    <sheet name="IV FULL" sheetId="9" state="visible" r:id="rId9"/>
    <sheet name="III A" sheetId="10" state="visible" r:id="rId10"/>
    <sheet name="III B" sheetId="11" state="visible" r:id="rId11"/>
    <sheet name="III C" sheetId="12" state="visible" r:id="rId12"/>
    <sheet name="III FULL" sheetId="13" state="visible" r:id="rId13"/>
    <sheet name="II A" sheetId="14" state="visible" r:id="rId14"/>
    <sheet name="II B" sheetId="15" state="visible" r:id="rId15"/>
    <sheet name="II C" sheetId="16" state="visible" r:id="rId16"/>
    <sheet name="II FULL" sheetId="17" state="visible" r:id="rId17"/>
  </sheets>
  <definedNames>
    <definedName hidden="1" localSheetId="8" name="_xlnm._FilterDatabase">'IV FULL'!$A$9:$X$9</definedName>
    <definedName hidden="1" localSheetId="12" name="_xlnm._FilterDatabase">'III FULL'!$A$9:$X$9</definedName>
    <definedName hidden="1" localSheetId="16" name="_xlnm._FilterDatabase">'II FULL'!$A$9:$AA$181</definedName>
  </definedNames>
  <calcPr calcId="162913" fullCalcOnLoad="1"/>
</workbook>
</file>

<file path=xl/sharedStrings.xml><?xml version="1.0" encoding="utf-8"?>
<sst xmlns="http://schemas.openxmlformats.org/spreadsheetml/2006/main" uniqueCount="804">
  <si>
    <t>VELAMMAL ENGINEERING COLLEGE,CHENNAI -66</t>
  </si>
  <si>
    <t>ANNA UNIVERSITY EXAMINATION  - ODD SEMESTER   ODD 2018-19  RESULTS</t>
  </si>
  <si>
    <t>ACADEMIC    YEAR   2018-19</t>
  </si>
  <si>
    <t>DEPARTMENT OF COMPUTER SCIENCE AND ENGINEERING</t>
  </si>
  <si>
    <t xml:space="preserve">University Examination Result Analysis </t>
  </si>
  <si>
    <t>Format A</t>
  </si>
  <si>
    <t>Before Revaluation</t>
  </si>
  <si>
    <t xml:space="preserve">Published on : </t>
  </si>
  <si>
    <t>WITHOUT I YEAR</t>
  </si>
  <si>
    <t>After Revaluation</t>
  </si>
  <si>
    <t>After Review</t>
  </si>
  <si>
    <t>PROGRAM/SEM / YEAR</t>
  </si>
  <si>
    <t>Total No of Student</t>
  </si>
  <si>
    <t>No.of WD</t>
  </si>
  <si>
    <t>No.of WH results</t>
  </si>
  <si>
    <t>No. of student Appeared</t>
  </si>
  <si>
    <t>No. of   Failed</t>
  </si>
  <si>
    <t>No of  Passed</t>
  </si>
  <si>
    <t>Over all Pass %</t>
  </si>
  <si>
    <t>No. of 
  Failed</t>
  </si>
  <si>
    <t>No of
  Passed</t>
  </si>
  <si>
    <t>Over all
 Pass %</t>
  </si>
  <si>
    <t>CSE/VII/IV</t>
  </si>
  <si>
    <t>CSE/V/III</t>
  </si>
  <si>
    <t>CSE/III/II</t>
  </si>
  <si>
    <t>OVERALL PASS PERCENTAGE*</t>
  </si>
  <si>
    <t>WITH I YEAR</t>
  </si>
  <si>
    <t>CSE/I/I</t>
  </si>
  <si>
    <t>Prepared by,</t>
  </si>
  <si>
    <t>Approved By,</t>
  </si>
  <si>
    <t>(A Bhagyalakshmi)</t>
  </si>
  <si>
    <t>(HOD/CSE)</t>
  </si>
  <si>
    <t>Form No.EX 11              Rev.No.00                              Effective Date: 28/06/12</t>
  </si>
  <si>
    <t>ANNA UNIVERSITY EXAMINATION  - ODD SEMESTER   NOV  2018- 19  RESULTS</t>
  </si>
  <si>
    <t>No of Passed</t>
  </si>
  <si>
    <t>VII/IV</t>
  </si>
  <si>
    <t>A</t>
  </si>
  <si>
    <t>B</t>
  </si>
  <si>
    <t>C</t>
  </si>
  <si>
    <t>V/III</t>
  </si>
  <si>
    <t>III/II</t>
  </si>
  <si>
    <t>OVERALL PASS %</t>
  </si>
  <si>
    <t>No.of WD+C52</t>
  </si>
  <si>
    <t>I/I</t>
  </si>
  <si>
    <t>UNIVERSITY EXAMINATION RESULT ANALYSIS</t>
  </si>
  <si>
    <t>ANNA UNIVERSITY EXAMINATION  -  ODD SEMESTER  NOV  2018</t>
  </si>
  <si>
    <t>Format B</t>
  </si>
  <si>
    <t>Published on :</t>
  </si>
  <si>
    <t>Dept: CSE</t>
  </si>
  <si>
    <t>Sem: VII  A /     Year: IV</t>
  </si>
  <si>
    <t>S.NO</t>
  </si>
  <si>
    <t xml:space="preserve">SUB </t>
  </si>
  <si>
    <t>NAME OF SUBJECT</t>
  </si>
  <si>
    <t>NAME OF FACULTY</t>
  </si>
  <si>
    <t>APPEARED</t>
  </si>
  <si>
    <t>PASS</t>
  </si>
  <si>
    <t>FAIL</t>
  </si>
  <si>
    <t>PASS %</t>
  </si>
  <si>
    <t>SUB AVG</t>
  </si>
  <si>
    <t>CS6007 IR</t>
  </si>
  <si>
    <t>INFORMATION RETRIEVAL</t>
  </si>
  <si>
    <t>Mr.K.Rajesh Kambattan</t>
  </si>
  <si>
    <t>CS6701 CNS</t>
  </si>
  <si>
    <t>CRYPTOGRAPHY AND NETWORK SECURITY</t>
  </si>
  <si>
    <t>Mrs. M. Usha</t>
  </si>
  <si>
    <t>CS6702 GTA</t>
  </si>
  <si>
    <t>GRAPH THEORY AND APPLICATIONS</t>
  </si>
  <si>
    <t>Mrs.K.C.Aarthi</t>
  </si>
  <si>
    <t>CS6703 GCC</t>
  </si>
  <si>
    <t>GRID AND CLOUD COMPUTING</t>
  </si>
  <si>
    <t>Dr.K.Vimala Devi</t>
  </si>
  <si>
    <t>CS6704 RMT</t>
  </si>
  <si>
    <t>RESOURCE MANAGEMENT TECHNIQUES</t>
  </si>
  <si>
    <t>Mr.A.Ramamoorthy</t>
  </si>
  <si>
    <t>CS6711 SEC LAB</t>
  </si>
  <si>
    <t>Security Lab</t>
  </si>
  <si>
    <t>CS6712 GCC LAB</t>
  </si>
  <si>
    <t>GRID AND CLOUD COMPUTING LAB</t>
  </si>
  <si>
    <t>Mrs.S.Deepa</t>
  </si>
  <si>
    <t>IT6801 SOA</t>
  </si>
  <si>
    <t>SERVICE ORIENTED ARCHITECTURE</t>
  </si>
  <si>
    <t>Sem: VII  B /     Year: IV</t>
  </si>
  <si>
    <t>Mr.A.Vadivelu</t>
  </si>
  <si>
    <t>Dr.A.Balaji Ganesh</t>
  </si>
  <si>
    <t>Mrs.G.Sumathi</t>
  </si>
  <si>
    <t>Ms. A. Rajeswari</t>
  </si>
  <si>
    <t>Mr.J.Venkatesan</t>
  </si>
  <si>
    <t>Mr.K.R.Mohanraj</t>
  </si>
  <si>
    <t xml:space="preserve">Dr. P.S.Smitha </t>
  </si>
  <si>
    <t>Sem: VII  C /     Year: IV</t>
  </si>
  <si>
    <t>Dr.S.Chakravarthi</t>
  </si>
  <si>
    <t>Ms.R.Amirthavalli</t>
  </si>
  <si>
    <t xml:space="preserve">Mrs.R.Ramyadevi </t>
  </si>
  <si>
    <t xml:space="preserve">Ms.S.L.Jayalakshmi </t>
  </si>
  <si>
    <t>Mr.S.Gopi Krishnan</t>
  </si>
  <si>
    <t>Mr.R.Ganesan</t>
  </si>
  <si>
    <t>Prepared by</t>
  </si>
  <si>
    <t>Approved by</t>
  </si>
  <si>
    <t>A.Bhagyalakshmi</t>
  </si>
  <si>
    <t>HOD - CSE</t>
  </si>
  <si>
    <t>Page 2 of 3</t>
  </si>
  <si>
    <t>ANNA UNIVERSITY EXAMINATION  - ODD SEMESTER  NOV  2018</t>
  </si>
  <si>
    <t>Sem: V  A /     Year: III</t>
  </si>
  <si>
    <t>SUB CODE</t>
  </si>
  <si>
    <t>CS6501</t>
  </si>
  <si>
    <t>Internet Programming</t>
  </si>
  <si>
    <t>Mr.B.Ravikumar</t>
  </si>
  <si>
    <t>CS6502</t>
  </si>
  <si>
    <t>Object Oriented Analysis and Design</t>
  </si>
  <si>
    <t>Mr.K.Sundar</t>
  </si>
  <si>
    <t>CS6503</t>
  </si>
  <si>
    <t>Theory of Computation</t>
  </si>
  <si>
    <t>Mrs.A.Bhagyalakshmi</t>
  </si>
  <si>
    <t>CS6504</t>
  </si>
  <si>
    <t>Computer Graphics</t>
  </si>
  <si>
    <t>CS6511</t>
  </si>
  <si>
    <t>Case Tools Lab</t>
  </si>
  <si>
    <t>CS6512</t>
  </si>
  <si>
    <t>Internet Programming Lab</t>
  </si>
  <si>
    <t>CS6513</t>
  </si>
  <si>
    <t>Computer Graphics Lab</t>
  </si>
  <si>
    <t>MA6566</t>
  </si>
  <si>
    <t>Discrete Mathematics</t>
  </si>
  <si>
    <t>Ms.M.S.Balu</t>
  </si>
  <si>
    <t>Sem: V  B /     Year: III</t>
  </si>
  <si>
    <t>Ms.K.Devi</t>
  </si>
  <si>
    <t>Dr.V.JeyabalaRaja</t>
  </si>
  <si>
    <t>Mrs.S.Rajalakshmi</t>
  </si>
  <si>
    <t>Ms.S.Rajalakshmi</t>
  </si>
  <si>
    <t>Mrs.B.Deepa</t>
  </si>
  <si>
    <t>Sem: V  C /     Year: III</t>
  </si>
  <si>
    <t>Mrs.S.Revathi</t>
  </si>
  <si>
    <t xml:space="preserve">Ms.M.Vijayalakshmi </t>
  </si>
  <si>
    <t xml:space="preserve">Dr.V.Vijaya Chamundeeswari </t>
  </si>
  <si>
    <t>Ms.S.Sridevi</t>
  </si>
  <si>
    <t>Dr.R.Karthik</t>
  </si>
  <si>
    <t>Sem: III  A /     Year: II</t>
  </si>
  <si>
    <t>CS8351</t>
  </si>
  <si>
    <t>Digital Principles and System Design</t>
  </si>
  <si>
    <t>Ms.S.Padma</t>
  </si>
  <si>
    <t>CS8381</t>
  </si>
  <si>
    <t>Data Structures Laboratory</t>
  </si>
  <si>
    <t>Ms.A.Bhagyalakshmi</t>
  </si>
  <si>
    <t>CS8382</t>
  </si>
  <si>
    <t>Digital Systems Laboratory</t>
  </si>
  <si>
    <t>CS8383</t>
  </si>
  <si>
    <t>Object Oriented Programming Laboratory</t>
  </si>
  <si>
    <t>Mrs.T.Subashini</t>
  </si>
  <si>
    <t>CS8391</t>
  </si>
  <si>
    <t>Data Structures</t>
  </si>
  <si>
    <t>Mrs M.Usha</t>
  </si>
  <si>
    <t>CS8392</t>
  </si>
  <si>
    <t>Object Oriented Programming</t>
  </si>
  <si>
    <t xml:space="preserve">Mrs.T.Subashini </t>
  </si>
  <si>
    <t>EC8395</t>
  </si>
  <si>
    <t>Communication Engineering</t>
  </si>
  <si>
    <t>Mr.Prasanan</t>
  </si>
  <si>
    <t>HS8381</t>
  </si>
  <si>
    <t>Interpersonal Skills/Listening &amp;Speaking</t>
  </si>
  <si>
    <t>Ms.Dhanalakshmi</t>
  </si>
  <si>
    <t>MA8351</t>
  </si>
  <si>
    <t>Mr.S.Sivaraja</t>
  </si>
  <si>
    <t>Sem: III  B /     Year: II</t>
  </si>
  <si>
    <t>Mr.B.Raj Narain</t>
  </si>
  <si>
    <t>Mrs. Pritto Paul</t>
  </si>
  <si>
    <t>Mr. Sathish G</t>
  </si>
  <si>
    <t>Mrs.B.Hemalatha</t>
  </si>
  <si>
    <t>Mrs.Nancy Jebarin</t>
  </si>
  <si>
    <t>Mr.S.Shanmuga priyan</t>
  </si>
  <si>
    <t>Sem: III  C /     Year: II</t>
  </si>
  <si>
    <t>Mr.Pravin Reynold</t>
  </si>
  <si>
    <t>Mrs.M.Shanmughapriya</t>
  </si>
  <si>
    <t>Ms.S.Sandhya</t>
  </si>
  <si>
    <t>Ms.V.Kalpana</t>
  </si>
  <si>
    <t>Mr.P.Manoharan</t>
  </si>
  <si>
    <t>VELAMMAL ENGINEERING COLLEGE,CHENNAI-66</t>
  </si>
  <si>
    <t>DEPARTMENT OF COMPUTER SCIENCE &amp; ENGINEERING</t>
  </si>
  <si>
    <t>STUDENT WISE ANNA  UNIVERSITY EXAMINATION RESULT ANALYSIS</t>
  </si>
  <si>
    <t>Department       :</t>
  </si>
  <si>
    <t>CSE</t>
  </si>
  <si>
    <t>ODD(2018-19)</t>
  </si>
  <si>
    <t>Year/Semester :</t>
  </si>
  <si>
    <t>IV/VII-A</t>
  </si>
  <si>
    <t xml:space="preserve"> </t>
  </si>
  <si>
    <t>Submission date</t>
  </si>
  <si>
    <t>Exam Name       :</t>
  </si>
  <si>
    <t>Anna University Examinations</t>
  </si>
  <si>
    <t>Reason for late Submission</t>
  </si>
  <si>
    <t>Mrs S.DEEPA</t>
  </si>
  <si>
    <t>S.No</t>
  </si>
  <si>
    <t>Reg .No</t>
  </si>
  <si>
    <t>SEC</t>
  </si>
  <si>
    <t>Name</t>
  </si>
  <si>
    <t>Credits registered</t>
  </si>
  <si>
    <t>Credits Earned</t>
  </si>
  <si>
    <t>Total Points Earned</t>
  </si>
  <si>
    <t>GPA</t>
  </si>
  <si>
    <t>Total Failed</t>
  </si>
  <si>
    <t>No. of absent</t>
  </si>
  <si>
    <t>No. of With held</t>
  </si>
  <si>
    <t>Rank</t>
  </si>
  <si>
    <t>RESULT</t>
  </si>
  <si>
    <t>AISWARYA.P.NAIR</t>
  </si>
  <si>
    <t>S</t>
  </si>
  <si>
    <t>AJITHKUMAR M</t>
  </si>
  <si>
    <t>U</t>
  </si>
  <si>
    <t>E</t>
  </si>
  <si>
    <t xml:space="preserve">AKASHRAJ.D.S </t>
  </si>
  <si>
    <t>D</t>
  </si>
  <si>
    <t>AKSHARA.N</t>
  </si>
  <si>
    <t>ANUDEEPAK P</t>
  </si>
  <si>
    <t>ARVINTH.K.P</t>
  </si>
  <si>
    <t>ASHVITHA.V</t>
  </si>
  <si>
    <t>ASHWIN B.R</t>
  </si>
  <si>
    <t>BHARATH B</t>
  </si>
  <si>
    <t>CHENTHIL PRIYA P</t>
  </si>
  <si>
    <t>DEEPAKRAGHUL T</t>
  </si>
  <si>
    <t>DHAMINY.B</t>
  </si>
  <si>
    <t>DIVYA K</t>
  </si>
  <si>
    <t>GAYATHRI.A</t>
  </si>
  <si>
    <t>HARISH PANDIAN.S</t>
  </si>
  <si>
    <t>HARSHAVARTINI D</t>
  </si>
  <si>
    <t>HARSHINI P</t>
  </si>
  <si>
    <t>HEMARAJ G</t>
  </si>
  <si>
    <t>JONATHAN AUSTIN.S</t>
  </si>
  <si>
    <t>KEERTHANA.V</t>
  </si>
  <si>
    <t>KUMARARUBAN M S</t>
  </si>
  <si>
    <t>KUSHEL CHAND K</t>
  </si>
  <si>
    <t>MANOJ.V</t>
  </si>
  <si>
    <t>NAVEENYA G</t>
  </si>
  <si>
    <t>NIRANJANI B</t>
  </si>
  <si>
    <t>NISHA K</t>
  </si>
  <si>
    <t>PRAKASH U</t>
  </si>
  <si>
    <t>PRASANNA VIGNESH S</t>
  </si>
  <si>
    <t>PRASHANTH RAM KUMAR A.R.</t>
  </si>
  <si>
    <t>PRATHEBA M</t>
  </si>
  <si>
    <t>PRAVEEN KUMAR S</t>
  </si>
  <si>
    <t>PRAVIN GANDHI.G</t>
  </si>
  <si>
    <t>PRIYADHARSHINI GS</t>
  </si>
  <si>
    <t>RADHIKA S</t>
  </si>
  <si>
    <t>RAMYA N</t>
  </si>
  <si>
    <t>RESHMA R (02-08-1997)</t>
  </si>
  <si>
    <t>RESHMA.R (25.03.1998)</t>
  </si>
  <si>
    <t>REVANTH.B</t>
  </si>
  <si>
    <t>RITHANYA VENKATESSAN</t>
  </si>
  <si>
    <t>SARANYA S</t>
  </si>
  <si>
    <t>SHRUTHI CHELLAMMAI.L</t>
  </si>
  <si>
    <t>SHRUTHY G S</t>
  </si>
  <si>
    <t>SIDDHARTH.G</t>
  </si>
  <si>
    <t>SIVA BHARATHI R</t>
  </si>
  <si>
    <t>SRIIDHAR.T</t>
  </si>
  <si>
    <t>SUDHARSHANA RAJENDRAN</t>
  </si>
  <si>
    <t>SURESH B</t>
  </si>
  <si>
    <t>SURYA S</t>
  </si>
  <si>
    <t>SURYAPRAKASH G</t>
  </si>
  <si>
    <t>SUURIYA S</t>
  </si>
  <si>
    <t>SUVETHA.R</t>
  </si>
  <si>
    <t>VAISHNAVI N</t>
  </si>
  <si>
    <t>VIGNESH.J</t>
  </si>
  <si>
    <t>VIGNESH.N</t>
  </si>
  <si>
    <t>VISALATCHI S</t>
  </si>
  <si>
    <t>DILIP KUMAR</t>
  </si>
  <si>
    <t>VENKATESAN K</t>
  </si>
  <si>
    <t>KEERTHIVASAN M</t>
  </si>
  <si>
    <t>AKSHAY KUMAR B</t>
  </si>
  <si>
    <t>AB</t>
  </si>
  <si>
    <t xml:space="preserve">TOTAL  NO.  OF STUDENTS </t>
  </si>
  <si>
    <t>TOTAL WH</t>
  </si>
  <si>
    <t>NO.  OF STUDENT ABSENT</t>
  </si>
  <si>
    <t>TOTAL STUDENTS</t>
  </si>
  <si>
    <t>NO.  OF STUDENT WH</t>
  </si>
  <si>
    <t>NO.  OF STUDENT PRESENT</t>
  </si>
  <si>
    <t>FAIL+AB</t>
  </si>
  <si>
    <t>NO.  OF STUDENT PASSED</t>
  </si>
  <si>
    <t>NO.  OF STUDENT FAILED</t>
  </si>
  <si>
    <t>NO.  OF 'S'</t>
  </si>
  <si>
    <t>NO.  OF 'A'</t>
  </si>
  <si>
    <t>NO.  OF 'B'</t>
  </si>
  <si>
    <t>NO.  OF 'C'</t>
  </si>
  <si>
    <t>NO.  OF 'D'</t>
  </si>
  <si>
    <t>NO.  OF 'E'</t>
  </si>
  <si>
    <t>NO.  OF 'U'</t>
  </si>
  <si>
    <t>SUBJECT AVERAGE</t>
  </si>
  <si>
    <t>HIGHEST MARK</t>
  </si>
  <si>
    <t>LOWEST MARK</t>
  </si>
  <si>
    <t>TOTAL NO.OF SCRIPTS ATTENDED</t>
  </si>
  <si>
    <t>NO. OF SCRIPTS PASSED</t>
  </si>
  <si>
    <t>SCRIPT WISE PASS %</t>
  </si>
  <si>
    <t>CLASS ADVISOR</t>
  </si>
  <si>
    <t>HOD</t>
  </si>
  <si>
    <t>PRINCIPAL</t>
  </si>
  <si>
    <t>Form No. EX 13                                                 REV NO.00                                    Effective Date:28/06/2012</t>
  </si>
  <si>
    <t>IV/VII-B</t>
  </si>
  <si>
    <t>Mrs R.Rajeswari</t>
  </si>
  <si>
    <t>ABHINAYA P</t>
  </si>
  <si>
    <t>s</t>
  </si>
  <si>
    <t>ABINAYA S</t>
  </si>
  <si>
    <t>ADITHI G</t>
  </si>
  <si>
    <t>AKASH SB</t>
  </si>
  <si>
    <t>AKASH LEONI A</t>
  </si>
  <si>
    <t>AKASH SHEKAR</t>
  </si>
  <si>
    <t>AKSHAY KUMAR. D</t>
  </si>
  <si>
    <t>ARULMOZHIVARMAN.G.T</t>
  </si>
  <si>
    <t>DEENA BANDHU M</t>
  </si>
  <si>
    <t>DEEPIKA G</t>
  </si>
  <si>
    <t>DIVYA R</t>
  </si>
  <si>
    <t>DIVYA REKHA S</t>
  </si>
  <si>
    <t>EASHWAR</t>
  </si>
  <si>
    <t>EDWIN JOSEPH</t>
  </si>
  <si>
    <t>GNANASEKAR V</t>
  </si>
  <si>
    <t>GORTHI NIKHIL</t>
  </si>
  <si>
    <t>GOWTHAM DHARSHAN B</t>
  </si>
  <si>
    <t>HASHINI S</t>
  </si>
  <si>
    <t>INDHU G</t>
  </si>
  <si>
    <t>JEEVANANTHAM P</t>
  </si>
  <si>
    <t>KARTHICK R</t>
  </si>
  <si>
    <t>KARTHIGA R</t>
  </si>
  <si>
    <t>KISHOREKUMAR K</t>
  </si>
  <si>
    <t>KOWSALYA S</t>
  </si>
  <si>
    <t>LAKSHMI PRIYA S</t>
  </si>
  <si>
    <t>LAVANYA.S</t>
  </si>
  <si>
    <t>MADHUMITHA R</t>
  </si>
  <si>
    <t>MANIKANDAN S</t>
  </si>
  <si>
    <t>MOHANKRISHNA H</t>
  </si>
  <si>
    <t>NAVEENA P</t>
  </si>
  <si>
    <t>PRADHEEP S</t>
  </si>
  <si>
    <t>RANJITH KUMAR S.R</t>
  </si>
  <si>
    <t>RUPIKA S</t>
  </si>
  <si>
    <t>SABARINATHAN A</t>
  </si>
  <si>
    <t>SANCHITA PADHI</t>
  </si>
  <si>
    <t>SARABESH N R</t>
  </si>
  <si>
    <t>SELVAMOZHI S</t>
  </si>
  <si>
    <t>SENTHILKUMARAN A</t>
  </si>
  <si>
    <t>SENTHILKUMARAN E</t>
  </si>
  <si>
    <t>SIDHARTH V</t>
  </si>
  <si>
    <t>SOWMIYA M</t>
  </si>
  <si>
    <t>SREEVARSHINI R</t>
  </si>
  <si>
    <t>SRIVANI K</t>
  </si>
  <si>
    <t>SRIVIDYA S</t>
  </si>
  <si>
    <t>SURIYA D</t>
  </si>
  <si>
    <t>SWETHA R</t>
  </si>
  <si>
    <t>VENKATRAMANAN S</t>
  </si>
  <si>
    <t>VISHAAL B</t>
  </si>
  <si>
    <t>VITHIYALAKSHMI S</t>
  </si>
  <si>
    <t>VYSALI P</t>
  </si>
  <si>
    <t>YAMINI</t>
  </si>
  <si>
    <t>YAMUNA S</t>
  </si>
  <si>
    <t>YUGANTHI K</t>
  </si>
  <si>
    <t>CHOCKALINGAM.R(DOJ.14.7.16)</t>
  </si>
  <si>
    <t>GIRISH.S(DOJ.4.7.16)</t>
  </si>
  <si>
    <t>KARTHICK.T(DOJ.11.7.16)</t>
  </si>
  <si>
    <t>RAGHU.B(DOJ.11.7.16)</t>
  </si>
  <si>
    <t>PRIYA AGARVAL</t>
  </si>
  <si>
    <t>IV/VII-C</t>
  </si>
  <si>
    <t>Mrs S L Jayalakshmi</t>
  </si>
  <si>
    <t>AKASH D</t>
  </si>
  <si>
    <t>ANTO SAHAYA SHERIBA.D</t>
  </si>
  <si>
    <t>ANUSHA.P</t>
  </si>
  <si>
    <t>ARJUN RAGAVENDAAR S</t>
  </si>
  <si>
    <t>ARUNKUMAR.N.T.</t>
  </si>
  <si>
    <t>ASWINI M</t>
  </si>
  <si>
    <t>BALAJI E</t>
  </si>
  <si>
    <t>DHANNYA.H</t>
  </si>
  <si>
    <t>DHIVYA PRIYA P</t>
  </si>
  <si>
    <t>DINESH.K</t>
  </si>
  <si>
    <t>DINESH KUMAR S</t>
  </si>
  <si>
    <t>GOPINATH V</t>
  </si>
  <si>
    <t>GOUTHAM N</t>
  </si>
  <si>
    <t>GOWTHAMAN R</t>
  </si>
  <si>
    <t>GREVAS TIMI L</t>
  </si>
  <si>
    <t>HARIPRIYA.K</t>
  </si>
  <si>
    <t>HEERA DEVI P.</t>
  </si>
  <si>
    <t>INDUMATHI S</t>
  </si>
  <si>
    <t>JANANI M</t>
  </si>
  <si>
    <t>JAYAKUMAR.B</t>
  </si>
  <si>
    <t>JEEVANTH S.R</t>
  </si>
  <si>
    <t>JENARD N</t>
  </si>
  <si>
    <t>KALIDOSS K</t>
  </si>
  <si>
    <t>KARTHICK.R</t>
  </si>
  <si>
    <t>KAVYA N</t>
  </si>
  <si>
    <t>KISHORE R</t>
  </si>
  <si>
    <t>KRISHNAAMIRTHALAXMI V S</t>
  </si>
  <si>
    <t>LAKSHMI PRIYA.K</t>
  </si>
  <si>
    <t>MADHUMITHA S</t>
  </si>
  <si>
    <t>MALARVIZHI</t>
  </si>
  <si>
    <t>MANJUPRIYA K</t>
  </si>
  <si>
    <t>MOHANA KRISHNAN.B</t>
  </si>
  <si>
    <t>MOHANASUNDARAM M</t>
  </si>
  <si>
    <t>MONIKA S</t>
  </si>
  <si>
    <t>MUTHARASI.M</t>
  </si>
  <si>
    <t>NARAYANAN.R</t>
  </si>
  <si>
    <t>PAL SANJAY.V</t>
  </si>
  <si>
    <t>POLAM REDDY NAVYA</t>
  </si>
  <si>
    <t>POORNIMA K</t>
  </si>
  <si>
    <t>PRATHIYANKARA DEVI R</t>
  </si>
  <si>
    <t>PRAVINYA S</t>
  </si>
  <si>
    <t>PUGHAZHENTHI R R</t>
  </si>
  <si>
    <t>RESHMAN MAZHOODHA M.S.</t>
  </si>
  <si>
    <t>SANDEEP KUMAR K S</t>
  </si>
  <si>
    <t>SASIKALA B</t>
  </si>
  <si>
    <t>SELVAGANAPATHY.K</t>
  </si>
  <si>
    <t>SHYAM SUNDER S</t>
  </si>
  <si>
    <t>SIVASANKARI S</t>
  </si>
  <si>
    <t>SOWMYA.M</t>
  </si>
  <si>
    <t>SWARUP TEJA S</t>
  </si>
  <si>
    <t>SYLVESTER ANTHONY.A</t>
  </si>
  <si>
    <t>TAMIL SELVI M</t>
  </si>
  <si>
    <t>VARSHA U</t>
  </si>
  <si>
    <t>VENKATARAMANAMMA K</t>
  </si>
  <si>
    <t>VISHNUPRIYAN R</t>
  </si>
  <si>
    <t>PRABHU K</t>
  </si>
  <si>
    <t>PRASANTH P</t>
  </si>
  <si>
    <t>NIRMAL S</t>
  </si>
  <si>
    <t>KEERTHANA B</t>
  </si>
  <si>
    <t>IV yr FULL</t>
  </si>
  <si>
    <t>No. of WH</t>
  </si>
  <si>
    <t>WD</t>
  </si>
  <si>
    <t>NO.  OF STUDENT WH/WD</t>
  </si>
  <si>
    <t>FAIL + AB</t>
  </si>
  <si>
    <t>III/V-A</t>
  </si>
  <si>
    <t>CS6501
IP</t>
  </si>
  <si>
    <t>CS6502
OOAD</t>
  </si>
  <si>
    <t>CS6503
TOC</t>
  </si>
  <si>
    <t>CS6504
CG</t>
  </si>
  <si>
    <t>CS6511
CASE LAB</t>
  </si>
  <si>
    <t>CS6512
IP LAB</t>
  </si>
  <si>
    <t>CS6513
CG LAB</t>
  </si>
  <si>
    <t>MA6566
DM</t>
  </si>
  <si>
    <t>Abishek  S</t>
  </si>
  <si>
    <t>Ajay  V</t>
  </si>
  <si>
    <t>Anbarasan  K</t>
  </si>
  <si>
    <t>Anupama  R</t>
  </si>
  <si>
    <t>Arun  K S T</t>
  </si>
  <si>
    <t>Ashwin Kumar  S</t>
  </si>
  <si>
    <t>Aswin Raja  S</t>
  </si>
  <si>
    <t>Bala Obul Reddy  K</t>
  </si>
  <si>
    <t>Bhagyasree  Atla</t>
  </si>
  <si>
    <t>Chandran  M</t>
  </si>
  <si>
    <t>Durairaj  S</t>
  </si>
  <si>
    <t>Gayathiri  B</t>
  </si>
  <si>
    <t>Githendra Vishal  B</t>
  </si>
  <si>
    <t>Hemachitra  B</t>
  </si>
  <si>
    <t>Hirrangandhi  D</t>
  </si>
  <si>
    <t>Ishidiran  S</t>
  </si>
  <si>
    <t>UA</t>
  </si>
  <si>
    <t>Iswarya  M</t>
  </si>
  <si>
    <t>Krishna Parthasarathy</t>
  </si>
  <si>
    <t>Laxman Vijay Raj  S</t>
  </si>
  <si>
    <t>Lokeshprabhu  U</t>
  </si>
  <si>
    <t>Mani Bharathi  R</t>
  </si>
  <si>
    <t>Mohamed Fahad Ali Abbas  J</t>
  </si>
  <si>
    <t>Monisha  S</t>
  </si>
  <si>
    <t>Nandhinee  B</t>
  </si>
  <si>
    <t>Nuaim Sharjeel  A</t>
  </si>
  <si>
    <t>Pallavi Priyadarshini  J</t>
  </si>
  <si>
    <t>Pooja Pravallika  Goga</t>
  </si>
  <si>
    <t>Poojethaa  K</t>
  </si>
  <si>
    <t>Prasanna  V</t>
  </si>
  <si>
    <t>Pritha  M</t>
  </si>
  <si>
    <t>Priyadharshini  V</t>
  </si>
  <si>
    <t>Pujitha  P</t>
  </si>
  <si>
    <t>Raja  M</t>
  </si>
  <si>
    <t>Ramya  R</t>
  </si>
  <si>
    <t>Reshma  D</t>
  </si>
  <si>
    <t>Sadagopan  E N</t>
  </si>
  <si>
    <t>Samuel J John</t>
  </si>
  <si>
    <t>Santhosh  M</t>
  </si>
  <si>
    <t>Saranya  M</t>
  </si>
  <si>
    <t>Sarveswaran  P</t>
  </si>
  <si>
    <t>Shivisthika  S</t>
  </si>
  <si>
    <t>Sree Nivetha  S</t>
  </si>
  <si>
    <t>Subasree  S</t>
  </si>
  <si>
    <t>Sudarshan  A</t>
  </si>
  <si>
    <t>Sudharshan D Jayaraman</t>
  </si>
  <si>
    <t>Sujalakshmi  S</t>
  </si>
  <si>
    <t>Sulochana  V</t>
  </si>
  <si>
    <t xml:space="preserve"> Suryaprabhaharan  M</t>
  </si>
  <si>
    <t>Thausif Rehman  M</t>
  </si>
  <si>
    <t>Vasudevan  T</t>
  </si>
  <si>
    <t>Vedhaa Varshini  M</t>
  </si>
  <si>
    <t>Vidhya Lakshmi  J</t>
  </si>
  <si>
    <t>Vimal Raj  A S</t>
  </si>
  <si>
    <t>Vishal  B R</t>
  </si>
  <si>
    <t>Hemalatha  V</t>
  </si>
  <si>
    <t>TOTAL STUDENTS (55)</t>
  </si>
  <si>
    <t>3 STUDENTS ABSENT IN ALL SUBJECTS</t>
  </si>
  <si>
    <t>III/V-B</t>
  </si>
  <si>
    <t>Abinaya  C</t>
  </si>
  <si>
    <t>Adithya  M M</t>
  </si>
  <si>
    <t>Aishwarya  K</t>
  </si>
  <si>
    <t>Annamalai  S</t>
  </si>
  <si>
    <t>Arun Kumar  M</t>
  </si>
  <si>
    <t>Bharath Kumar  B</t>
  </si>
  <si>
    <t>Bhuvanesh  J</t>
  </si>
  <si>
    <t>Chakaravarthy  J T</t>
  </si>
  <si>
    <t>Deeban Balaji  J</t>
  </si>
  <si>
    <t>Devanathan  R</t>
  </si>
  <si>
    <t xml:space="preserve"> Girish Kumar  R</t>
  </si>
  <si>
    <t>Greeshma  M</t>
  </si>
  <si>
    <t>Harinath Reddy  Y</t>
  </si>
  <si>
    <t>Harish  M</t>
  </si>
  <si>
    <t>Jagadeeshwar  A</t>
  </si>
  <si>
    <t>Jenila  S</t>
  </si>
  <si>
    <t>Karthikeyan  M S</t>
  </si>
  <si>
    <t>Kavinilavu  M</t>
  </si>
  <si>
    <t>Kavyasri  V</t>
  </si>
  <si>
    <t>Latha Sri  S</t>
  </si>
  <si>
    <t>Lydia  S</t>
  </si>
  <si>
    <t>Madhu Krishna  V</t>
  </si>
  <si>
    <t>Murali Kashyab</t>
  </si>
  <si>
    <t>Nivas  M</t>
  </si>
  <si>
    <t>Pavithra  I</t>
  </si>
  <si>
    <t>Praveen Kumar  R</t>
  </si>
  <si>
    <t>Priyadharshini  B</t>
  </si>
  <si>
    <t>Priyadharsini  S</t>
  </si>
  <si>
    <t>Pugazhendhi  D</t>
  </si>
  <si>
    <t>Raghul  K</t>
  </si>
  <si>
    <t>Revathy  S</t>
  </si>
  <si>
    <t>Sabarinathan  N</t>
  </si>
  <si>
    <t>Sakthi Ganesh  M</t>
  </si>
  <si>
    <t>Sanjai Kumar  R</t>
  </si>
  <si>
    <t>Sanjay Kumar  R</t>
  </si>
  <si>
    <t>Saran Raj  S</t>
  </si>
  <si>
    <t>Saranya  A</t>
  </si>
  <si>
    <t>Selshia Kamala Kani  I</t>
  </si>
  <si>
    <t>Shalini  N</t>
  </si>
  <si>
    <t>Shiril Vijai  R</t>
  </si>
  <si>
    <t>Shiva Shanmugam  V</t>
  </si>
  <si>
    <t>Shreya  R</t>
  </si>
  <si>
    <t>Srinivasaprasath  V</t>
  </si>
  <si>
    <t>Srutilaya  S</t>
  </si>
  <si>
    <t>Sujitha  E</t>
  </si>
  <si>
    <t>Sumathi  Y</t>
  </si>
  <si>
    <t>Suresh Kumar  M</t>
  </si>
  <si>
    <t>Sushma  J</t>
  </si>
  <si>
    <t>Vamsi Krishna  C</t>
  </si>
  <si>
    <t>Varsha  R</t>
  </si>
  <si>
    <t>Varsha  T</t>
  </si>
  <si>
    <t>Varshini  R</t>
  </si>
  <si>
    <t>Vijay Manikandan  R</t>
  </si>
  <si>
    <t>Vishal Rajan  M</t>
  </si>
  <si>
    <t>Vishnu  T</t>
  </si>
  <si>
    <t>Viyagappan  A</t>
  </si>
  <si>
    <t>Gayathri  J</t>
  </si>
  <si>
    <t>III/V-C</t>
  </si>
  <si>
    <t>Abijith Subramaniyan</t>
  </si>
  <si>
    <t>Aishwarya  G</t>
  </si>
  <si>
    <t>Ajay Adithya  U</t>
  </si>
  <si>
    <t>Ajay Saravanan  R</t>
  </si>
  <si>
    <t>Anusha  V</t>
  </si>
  <si>
    <t>Aravindhini  N D</t>
  </si>
  <si>
    <t>Aravind Kumar  D</t>
  </si>
  <si>
    <t>Archana  R</t>
  </si>
  <si>
    <t>Arthi  K</t>
  </si>
  <si>
    <t>Balaji  M</t>
  </si>
  <si>
    <t>Bala Suriya  S</t>
  </si>
  <si>
    <t>Bethamcherla Sri Rekha</t>
  </si>
  <si>
    <t>Bhagavath Meena  S S</t>
  </si>
  <si>
    <t>Dawood Ali  M</t>
  </si>
  <si>
    <t>Ganesh  T V</t>
  </si>
  <si>
    <t>Ganesh Krishnan  R</t>
  </si>
  <si>
    <t>Harish Krishna  K</t>
  </si>
  <si>
    <t>Harshith  S P</t>
  </si>
  <si>
    <t>Hema Priya  N</t>
  </si>
  <si>
    <t>Jeevanandam  M</t>
  </si>
  <si>
    <t>Kiruthiga  R</t>
  </si>
  <si>
    <t>Kumaran  V</t>
  </si>
  <si>
    <t>Lavanya  M</t>
  </si>
  <si>
    <t>Monika  S</t>
  </si>
  <si>
    <t>Muthuraja Sethupathy  A</t>
  </si>
  <si>
    <t>Nagaraj  M</t>
  </si>
  <si>
    <t>Nandhini  S</t>
  </si>
  <si>
    <t>Nikethana  N N</t>
  </si>
  <si>
    <t>Nikil  C A</t>
  </si>
  <si>
    <t>Nithanyaa  V L</t>
  </si>
  <si>
    <t>Nivetha  T</t>
  </si>
  <si>
    <t>Noorjahan Reeza  A</t>
  </si>
  <si>
    <t>Padmanabhan  V</t>
  </si>
  <si>
    <t>Prasana  R</t>
  </si>
  <si>
    <t xml:space="preserve"> Pravin  K V</t>
  </si>
  <si>
    <t>Prem Kumar  B</t>
  </si>
  <si>
    <t>Prithivirajan  T</t>
  </si>
  <si>
    <t>Pushpaprem  P</t>
  </si>
  <si>
    <t>Rahhni  M</t>
  </si>
  <si>
    <t>Rakul  C</t>
  </si>
  <si>
    <t>Rohinth  M</t>
  </si>
  <si>
    <t>Santhosh  P</t>
  </si>
  <si>
    <t>Shanthinii  S P</t>
  </si>
  <si>
    <t>Sharmili  S</t>
  </si>
  <si>
    <t>Siddarth  G</t>
  </si>
  <si>
    <t>Sruthi  S</t>
  </si>
  <si>
    <t>Tharun Kumar  J</t>
  </si>
  <si>
    <t>Thirunayan Manikantan  R</t>
  </si>
  <si>
    <t>Vaishali  T M</t>
  </si>
  <si>
    <t>Vaishnavi  V</t>
  </si>
  <si>
    <t>Vijayaragavan  K</t>
  </si>
  <si>
    <t>Vishali  T</t>
  </si>
  <si>
    <t>Visvarasu  A</t>
  </si>
  <si>
    <t>Yogesh  S</t>
  </si>
  <si>
    <t>Roshan Kumar  S</t>
  </si>
  <si>
    <t>Pavithra  M</t>
  </si>
  <si>
    <t>III yr A B C</t>
  </si>
  <si>
    <t xml:space="preserve">V sem </t>
  </si>
  <si>
    <t>(ABSENT IN ALL SUBJECTS )</t>
  </si>
  <si>
    <t>TOTAL STUDENTS(168)</t>
  </si>
  <si>
    <t>STUDENT WISE UNIVERSITY EXAMINATION RESULT ANALYSIS</t>
  </si>
  <si>
    <t xml:space="preserve">CSE </t>
  </si>
  <si>
    <t>ODD 2018-19</t>
  </si>
  <si>
    <t>II/III A</t>
  </si>
  <si>
    <t>Date of Submission :</t>
  </si>
  <si>
    <t>DPSD</t>
  </si>
  <si>
    <t>DS LAB</t>
  </si>
  <si>
    <t>DIGITAL LAB</t>
  </si>
  <si>
    <t>OOP lab</t>
  </si>
  <si>
    <t>DS</t>
  </si>
  <si>
    <t>OOP</t>
  </si>
  <si>
    <t>CE</t>
  </si>
  <si>
    <t>IPS lab</t>
  </si>
  <si>
    <t>DM</t>
  </si>
  <si>
    <t>Sec</t>
  </si>
  <si>
    <t>WH</t>
  </si>
  <si>
    <t>AJAI KUMAR T</t>
  </si>
  <si>
    <t>O</t>
  </si>
  <si>
    <t>AJAY KUMAR T</t>
  </si>
  <si>
    <t>OUTSTANDING</t>
  </si>
  <si>
    <t>AKSHARA K</t>
  </si>
  <si>
    <t>A+</t>
  </si>
  <si>
    <t>EXCELLENT</t>
  </si>
  <si>
    <t>ANEESH ARUNJUNAI S</t>
  </si>
  <si>
    <t>VERYGOOD</t>
  </si>
  <si>
    <t>ASMITHA S</t>
  </si>
  <si>
    <t>B+</t>
  </si>
  <si>
    <t>GOOD</t>
  </si>
  <si>
    <t>ATCHAYA S</t>
  </si>
  <si>
    <t>AVERAGE</t>
  </si>
  <si>
    <t>RA</t>
  </si>
  <si>
    <t>REAPPEAR</t>
  </si>
  <si>
    <t>DIVYA LAKSHMI S</t>
  </si>
  <si>
    <t>SA</t>
  </si>
  <si>
    <t>SHORTAGE OF ATT</t>
  </si>
  <si>
    <t>DIVYA PRAKASH P</t>
  </si>
  <si>
    <t>W</t>
  </si>
  <si>
    <t>WITHDRAWL</t>
  </si>
  <si>
    <t>HARISH N</t>
  </si>
  <si>
    <t>ISHWARYA R</t>
  </si>
  <si>
    <t>JASHWANTH A S</t>
  </si>
  <si>
    <t>JEEVA S</t>
  </si>
  <si>
    <t>JOSHINI R</t>
  </si>
  <si>
    <t>KALAISEKAR T</t>
  </si>
  <si>
    <t>SRI CHARAN K V</t>
  </si>
  <si>
    <t>KEERTHI N</t>
  </si>
  <si>
    <t>KEERTHIKA E</t>
  </si>
  <si>
    <t>KEERTHIVASAN R</t>
  </si>
  <si>
    <t>KISHAN KUMAR S</t>
  </si>
  <si>
    <t>MOHAMED SULAIMAN M</t>
  </si>
  <si>
    <t>MOHAMMED DURVESH K M</t>
  </si>
  <si>
    <t>MOHANAKRISHNAN V</t>
  </si>
  <si>
    <t>MONISHA D</t>
  </si>
  <si>
    <t>MUKESH AY</t>
  </si>
  <si>
    <t>NANDHAKUMAR A</t>
  </si>
  <si>
    <t>NIVEDIDHA K</t>
  </si>
  <si>
    <t>PRATHEEPA S</t>
  </si>
  <si>
    <t>PRAVEENKUMAR R A</t>
  </si>
  <si>
    <t>RAGHUL ADHITYA P.J</t>
  </si>
  <si>
    <t>RAKSHA G K</t>
  </si>
  <si>
    <t>RISHIKESH R</t>
  </si>
  <si>
    <t>ROHAN P</t>
  </si>
  <si>
    <t>SAI SURESH M  V</t>
  </si>
  <si>
    <t>SANTHOSH M G</t>
  </si>
  <si>
    <t>SELVAKKUMAR S</t>
  </si>
  <si>
    <t>SHALINI V</t>
  </si>
  <si>
    <t>SHANMUGA SRUTHIKA M M</t>
  </si>
  <si>
    <t>SHELSIA J</t>
  </si>
  <si>
    <t>SIDDAGUNTA LIKITHA</t>
  </si>
  <si>
    <t>SRINILA S</t>
  </si>
  <si>
    <t>SRIRAM B</t>
  </si>
  <si>
    <t>SUBASHINI R</t>
  </si>
  <si>
    <t>SUNKARA DEEPTHI SREE S</t>
  </si>
  <si>
    <t>SURYA V</t>
  </si>
  <si>
    <t>SWETHA G</t>
  </si>
  <si>
    <t>VAISHALI S</t>
  </si>
  <si>
    <t>VAISHALI V</t>
  </si>
  <si>
    <t>VAISHNAVI S R</t>
  </si>
  <si>
    <t>VIVETHA M</t>
  </si>
  <si>
    <t>NO.  OF 'O'</t>
  </si>
  <si>
    <t>NO.  OF 'A+'</t>
  </si>
  <si>
    <t>NO.  OF 'B+'</t>
  </si>
  <si>
    <t>NO.  OF 'RA'</t>
  </si>
  <si>
    <t>II/III B</t>
  </si>
  <si>
    <t>AARTHE B</t>
  </si>
  <si>
    <t>AHAMED SAHIB M L</t>
  </si>
  <si>
    <t>ANANTH N</t>
  </si>
  <si>
    <t>ANNAPOORANI B</t>
  </si>
  <si>
    <t>ASHWATH  NIVAS M</t>
  </si>
  <si>
    <t>CHAITANYA LAHARI NAYUDU</t>
  </si>
  <si>
    <t>CHETANA LAASYA NAYUDU</t>
  </si>
  <si>
    <t>DEVI PRIYA S</t>
  </si>
  <si>
    <t>DHANUKEERTHI S</t>
  </si>
  <si>
    <t>DHINESH GV</t>
  </si>
  <si>
    <t>DIWAKAR N</t>
  </si>
  <si>
    <t>GAYATHRISRI S</t>
  </si>
  <si>
    <t>GIRIDHARAN S M</t>
  </si>
  <si>
    <t>GOPINA V</t>
  </si>
  <si>
    <t>HAJA SABEER A</t>
  </si>
  <si>
    <t>INDUMATHI T</t>
  </si>
  <si>
    <t>JAFRIN DIXCY K</t>
  </si>
  <si>
    <t>KARTHIK BALAJI B</t>
  </si>
  <si>
    <t>KAYAAN ROHITH A</t>
  </si>
  <si>
    <t>KEERTHANA N</t>
  </si>
  <si>
    <t>KESHAV J</t>
  </si>
  <si>
    <t>KIRTHIKA SUBRAMANIAM B</t>
  </si>
  <si>
    <t>KRISHNA PRIYA A C</t>
  </si>
  <si>
    <t>LOKESH KUMAR S</t>
  </si>
  <si>
    <t>MADUMITA R</t>
  </si>
  <si>
    <t>MANASI V</t>
  </si>
  <si>
    <t>MARIYA BANATIC J</t>
  </si>
  <si>
    <t>MOHANA PRIYA G</t>
  </si>
  <si>
    <t>MONISHA G</t>
  </si>
  <si>
    <t>MOUNIKA G</t>
  </si>
  <si>
    <t>NEHA R</t>
  </si>
  <si>
    <t>NIRMALA V</t>
  </si>
  <si>
    <t>PAAPPA S</t>
  </si>
  <si>
    <t>PON SANKAR G</t>
  </si>
  <si>
    <t>PRABHU D</t>
  </si>
  <si>
    <t>PREM S J</t>
  </si>
  <si>
    <t>RAGAVENDIRAN B</t>
  </si>
  <si>
    <t>RAMJI RAGUNATH J</t>
  </si>
  <si>
    <t>SANDEEP S</t>
  </si>
  <si>
    <t>SANGAMITHRA S K</t>
  </si>
  <si>
    <t>SRINATH R</t>
  </si>
  <si>
    <t>SUDHARSAN K</t>
  </si>
  <si>
    <t>SUSH MEERA B</t>
  </si>
  <si>
    <t>SWETHA M</t>
  </si>
  <si>
    <t>VARSHAA V K</t>
  </si>
  <si>
    <t>VARSHINI K</t>
  </si>
  <si>
    <t>VASANTHA RAJ K</t>
  </si>
  <si>
    <t>VENKAT KUMAR B M</t>
  </si>
  <si>
    <t>YEDHU KRISHNAN B</t>
  </si>
  <si>
    <t>DIVYA R (TRANSFER)</t>
  </si>
  <si>
    <t>II/III A   B  C</t>
  </si>
  <si>
    <t>AJAY GOPI</t>
  </si>
  <si>
    <t>ARAVIND RAJ S</t>
  </si>
  <si>
    <t>ARTHI M</t>
  </si>
  <si>
    <t>ASHWIK ACHARYA M</t>
  </si>
  <si>
    <t>ATCHAYA M</t>
  </si>
  <si>
    <t>BALA KUMARAN A S</t>
  </si>
  <si>
    <t>BOGGAVARAPU NITHIN</t>
  </si>
  <si>
    <t>CHANDANA D</t>
  </si>
  <si>
    <t>DEEPIKA P</t>
  </si>
  <si>
    <t>DHANUSH RAJPRASAD</t>
  </si>
  <si>
    <t>DINESHKUMAR R</t>
  </si>
  <si>
    <t>GITANJALI S</t>
  </si>
  <si>
    <t>GOMATHI SHANKAR P S</t>
  </si>
  <si>
    <t>GURUSAI G</t>
  </si>
  <si>
    <t>HARIKRISHNAN K</t>
  </si>
  <si>
    <t>JAYAVARDHINI V</t>
  </si>
  <si>
    <t>KALAI SELVAM T</t>
  </si>
  <si>
    <t>KAVITHA R</t>
  </si>
  <si>
    <t>KRITHICK CHARAN R</t>
  </si>
  <si>
    <t>LAKSHMI NARAYANAN R</t>
  </si>
  <si>
    <t>LOGESHWARI K</t>
  </si>
  <si>
    <t>LOKESH E</t>
  </si>
  <si>
    <t>MADHUMATHI T</t>
  </si>
  <si>
    <t>MOHAMED AFRATH S</t>
  </si>
  <si>
    <t>NARESH E</t>
  </si>
  <si>
    <t>NAVEEN KUMAR L</t>
  </si>
  <si>
    <t>PRIYADARSHINI V</t>
  </si>
  <si>
    <t>RISHI RAHUL B</t>
  </si>
  <si>
    <t>ROHINI H</t>
  </si>
  <si>
    <t>ROHINI P S</t>
  </si>
  <si>
    <t>RUPA L</t>
  </si>
  <si>
    <t>SACHIN S</t>
  </si>
  <si>
    <t>SAHID AFRIDI R</t>
  </si>
  <si>
    <t>SATHAPPAN CT</t>
  </si>
  <si>
    <t>SHIVA GANESH V.S.</t>
  </si>
  <si>
    <t>SRI GNANESH K</t>
  </si>
  <si>
    <t>SRINIVAS KALYAN G</t>
  </si>
  <si>
    <t>SRIRAM A</t>
  </si>
  <si>
    <t>SUBASH R</t>
  </si>
  <si>
    <t>SUBHASHINI S</t>
  </si>
  <si>
    <t>SUBHIKSHA R</t>
  </si>
  <si>
    <t>SWETHA RAJU S</t>
  </si>
  <si>
    <t>THARENI J</t>
  </si>
  <si>
    <t>VARSHINI M</t>
  </si>
  <si>
    <t>VARUN M</t>
  </si>
  <si>
    <t>VEDHASHNI V</t>
  </si>
  <si>
    <t>VIKASH RAJA E</t>
  </si>
  <si>
    <t>VISHNU PRIYA M</t>
  </si>
  <si>
    <t>YUVANESHWARAN N</t>
  </si>
  <si>
    <t>INDULAKSHMI S (LE)</t>
  </si>
  <si>
    <t xml:space="preserve">II YR CSE A, B ,C  </t>
  </si>
  <si>
    <t>III sem</t>
  </si>
  <si>
    <t>CS8351 DPSD</t>
  </si>
  <si>
    <t>CS8381    DS LAB</t>
  </si>
  <si>
    <t>CS8382 DIGITAL LAB</t>
  </si>
  <si>
    <t>CS8383 OOP lab</t>
  </si>
  <si>
    <t>CS8391   DS</t>
  </si>
  <si>
    <t>CS8392 OOP</t>
  </si>
  <si>
    <t>EC8395   CE</t>
  </si>
  <si>
    <t>HS8381   IPS lab</t>
  </si>
  <si>
    <t>MA8351 DM</t>
  </si>
  <si>
    <t>REG NO</t>
  </si>
  <si>
    <t>STUDENT NAME</t>
  </si>
  <si>
    <t>o</t>
  </si>
</sst>
</file>

<file path=xl/styles.xml><?xml version="1.0" encoding="utf-8"?>
<styleSheet xmlns="http://schemas.openxmlformats.org/spreadsheetml/2006/main">
  <numFmts count="4">
    <numFmt formatCode="0.000" numFmtId="164"/>
    <numFmt formatCode="0;[Red]0" numFmtId="165"/>
    <numFmt formatCode="0.0" numFmtId="166"/>
    <numFmt formatCode="###0;###0" numFmtId="167"/>
  </numFmts>
  <fonts count="6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0"/>
    </font>
    <font>
      <name val="Times New Roman"/>
      <family val="1"/>
      <b val="1"/>
      <color theme="1"/>
      <sz val="10"/>
    </font>
    <font>
      <name val="Calibri"/>
      <family val="2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10"/>
    </font>
    <font>
      <name val="Arial"/>
      <family val="2"/>
      <sz val="10"/>
    </font>
    <font>
      <name val="Cambria"/>
      <family val="1"/>
      <b val="1"/>
      <sz val="11"/>
      <scheme val="major"/>
    </font>
    <font>
      <name val="Cambria"/>
      <family val="1"/>
      <b val="1"/>
      <sz val="10"/>
      <scheme val="major"/>
    </font>
    <font>
      <name val="Calibri"/>
      <family val="2"/>
      <b val="1"/>
      <color theme="1"/>
      <sz val="10"/>
      <scheme val="minor"/>
    </font>
    <font>
      <name val="Cambria"/>
      <family val="1"/>
      <b val="1"/>
      <color rgb="FFFF0000"/>
      <sz val="10"/>
    </font>
    <font>
      <name val="Cambria"/>
      <family val="1"/>
      <b val="1"/>
      <color theme="1"/>
      <sz val="10"/>
    </font>
    <font>
      <name val="Times New Roman"/>
      <family val="1"/>
      <b val="1"/>
      <sz val="11"/>
    </font>
    <font>
      <name val="Cambria"/>
      <family val="1"/>
      <b val="1"/>
      <color theme="1"/>
      <sz val="12"/>
      <scheme val="major"/>
    </font>
    <font>
      <name val="Calibri"/>
      <family val="2"/>
      <b val="1"/>
      <color rgb="FF000000"/>
      <sz val="12"/>
    </font>
    <font>
      <name val="Times New Roman"/>
      <family val="1"/>
      <sz val="10"/>
    </font>
    <font>
      <name val="Times New Roman"/>
      <family val="1"/>
      <color indexed="8"/>
      <sz val="11"/>
    </font>
    <font>
      <name val="Times New Roman"/>
      <family val="1"/>
      <color rgb="FF000000"/>
      <sz val="11"/>
    </font>
    <font>
      <name val="Times New Roman"/>
      <family val="1"/>
      <b val="1"/>
      <color indexed="8"/>
      <sz val="10"/>
    </font>
    <font>
      <name val="Times New Roman"/>
      <family val="1"/>
      <b val="1"/>
      <sz val="10"/>
    </font>
    <font>
      <name val="Arial"/>
      <family val="2"/>
      <sz val="11"/>
    </font>
    <font>
      <name val="Times New Roman"/>
      <family val="1"/>
      <b val="1"/>
      <sz val="9"/>
    </font>
    <font>
      <name val="Times New Roman"/>
      <family val="1"/>
      <color theme="1"/>
      <sz val="9"/>
    </font>
    <font>
      <name val="Times New Roman"/>
      <family val="1"/>
      <color indexed="8"/>
      <sz val="9"/>
    </font>
    <font>
      <name val="Times New Roman"/>
      <family val="1"/>
      <color rgb="FF000000"/>
      <sz val="9"/>
    </font>
    <font>
      <name val="Times New Roman"/>
      <family val="1"/>
      <color rgb="FFFF0000"/>
      <sz val="10"/>
    </font>
    <font>
      <name val="Arial"/>
      <family val="2"/>
      <sz val="9"/>
    </font>
    <font>
      <name val="Times New Roman"/>
      <family val="1"/>
      <color indexed="8"/>
      <sz val="10"/>
    </font>
    <font>
      <name val="Cambria"/>
      <family val="1"/>
      <b val="1"/>
      <color theme="1"/>
      <sz val="10"/>
      <scheme val="major"/>
    </font>
    <font>
      <name val="Arial"/>
      <family val="2"/>
      <b val="1"/>
      <sz val="10"/>
    </font>
    <font>
      <name val="Cambria"/>
      <family val="1"/>
      <b val="1"/>
      <color theme="1"/>
      <sz val="11"/>
      <scheme val="major"/>
    </font>
    <font>
      <name val="Arial"/>
      <family val="2"/>
      <b val="1"/>
      <sz val="11"/>
    </font>
    <font>
      <name val="Arial"/>
      <family val="2"/>
      <b val="1"/>
      <sz val="12"/>
    </font>
    <font>
      <name val="Calibri"/>
      <family val="2"/>
      <color theme="1"/>
      <sz val="10"/>
      <scheme val="minor"/>
    </font>
    <font>
      <name val="Times New Roman"/>
      <family val="1"/>
      <b val="1"/>
      <color rgb="FFFF0000"/>
      <sz val="10"/>
    </font>
    <font>
      <name val="Calibri"/>
      <family val="2"/>
      <sz val="10"/>
      <scheme val="minor"/>
    </font>
    <font>
      <name val="Times New Roman"/>
      <family val="1"/>
      <color theme="1"/>
      <sz val="11"/>
    </font>
    <font>
      <name val="Calibri"/>
      <family val="2"/>
      <color theme="1"/>
      <sz val="9"/>
      <scheme val="minor"/>
    </font>
    <font>
      <name val="Cambria"/>
      <family val="1"/>
      <color theme="1"/>
      <sz val="10"/>
      <scheme val="major"/>
    </font>
    <font>
      <name val="Cambria"/>
      <family val="1"/>
      <sz val="10"/>
      <scheme val="major"/>
    </font>
    <font>
      <name val="Cambria"/>
      <family val="1"/>
      <color rgb="FFFF0000"/>
      <sz val="10"/>
      <scheme val="maj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rgb="FF666666"/>
      <sz val="9"/>
    </font>
    <font>
      <name val="Calibri"/>
      <family val="2"/>
      <color theme="1"/>
      <sz val="11"/>
    </font>
    <font>
      <name val="Times New Roman"/>
      <family val="1"/>
      <sz val="11"/>
    </font>
    <font>
      <name val="Cambria"/>
      <family val="1"/>
      <sz val="11"/>
      <scheme val="major"/>
    </font>
    <font>
      <name val="Cambria"/>
      <family val="1"/>
      <color rgb="FFFF0000"/>
      <sz val="11"/>
      <scheme val="major"/>
    </font>
    <font>
      <name val="Arial"/>
      <family val="2"/>
      <b val="1"/>
      <color rgb="FFFF0000"/>
      <sz val="11"/>
    </font>
    <font>
      <name val="Cambria"/>
      <family val="1"/>
      <color theme="1"/>
      <sz val="11"/>
      <scheme val="major"/>
    </font>
    <font>
      <name val="Arial"/>
      <family val="2"/>
      <color rgb="FFFF0000"/>
      <sz val="10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FF0000"/>
      <sz val="10"/>
      <scheme val="minor"/>
    </font>
    <font>
      <name val="Arial"/>
      <family val="2"/>
      <color rgb="FFFF0000"/>
      <sz val="11"/>
    </font>
    <font>
      <name val="Arial"/>
      <family val="2"/>
      <b val="1"/>
      <color rgb="FFFF0000"/>
      <sz val="12"/>
    </font>
    <font>
      <name val="Cambria"/>
      <family val="1"/>
      <b val="1"/>
      <sz val="11"/>
      <u val="single"/>
      <scheme val="major"/>
    </font>
    <font>
      <name val="Calibri"/>
      <family val="2"/>
      <color theme="1"/>
      <sz val="14"/>
      <scheme val="minor"/>
    </font>
    <font>
      <name val="Calibri"/>
      <family val="2"/>
      <color theme="1"/>
      <sz val="8"/>
      <scheme val="minor"/>
    </font>
    <font>
      <name val="Cambria"/>
      <family val="1"/>
      <color theme="1"/>
      <sz val="14"/>
      <scheme val="major"/>
    </font>
    <font>
      <name val="Cambria"/>
      <family val="1"/>
      <b val="1"/>
      <color theme="1"/>
      <sz val="16"/>
      <scheme val="major"/>
    </font>
    <font>
      <name val="Cambria"/>
      <family val="1"/>
      <b val="1"/>
      <color theme="1"/>
      <sz val="14"/>
      <scheme val="major"/>
    </font>
    <font>
      <name val="Cambria"/>
      <family val="1"/>
      <b val="1"/>
      <color rgb="FFFF0000"/>
      <sz val="11"/>
      <scheme val="major"/>
    </font>
    <font>
      <name val="Cambria"/>
      <family val="1"/>
      <b val="1"/>
      <color rgb="FFFF0000"/>
      <sz val="16"/>
      <scheme val="major"/>
    </font>
    <font>
      <name val="Arial"/>
      <family val="2"/>
      <b val="1"/>
      <color rgb="FFFF0000"/>
      <sz val="10"/>
    </font>
    <font>
      <name val="Calibri"/>
      <family val="2"/>
      <color theme="1"/>
      <sz val="10"/>
    </font>
    <font>
      <name val="Calibri"/>
      <family val="2"/>
      <color rgb="FF666666"/>
      <sz val="10"/>
    </font>
  </fonts>
  <fills count="25">
    <fill>
      <patternFill/>
    </fill>
    <fill>
      <patternFill patternType="gray125"/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rgb="FFDBE5F1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7999816888943144"/>
        <bgColor rgb="FFDBE5F1"/>
      </patternFill>
    </fill>
    <fill>
      <patternFill patternType="solid">
        <fgColor theme="4" tint="0.5999938962981048"/>
        <bgColor rgb="FFDBE5F1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7999816888943144"/>
        <bgColor rgb="FFFFFFFF"/>
      </patternFill>
    </fill>
    <fill>
      <patternFill patternType="solid">
        <fgColor rgb="FFFEFFF7"/>
        <bgColor rgb="FFFEFFF7"/>
      </patternFill>
    </fill>
    <fill>
      <patternFill patternType="solid">
        <fgColor theme="0"/>
        <bgColor rgb="FFDBE5F1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indexed="63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7">
    <xf borderId="0" fillId="0" fontId="1" numFmtId="0"/>
    <xf borderId="0" fillId="2" fontId="1" numFmtId="0"/>
    <xf borderId="0" fillId="0" fontId="6" numFmtId="0"/>
    <xf borderId="0" fillId="0" fontId="6" numFmtId="0"/>
    <xf borderId="0" fillId="0" fontId="9" numFmtId="0"/>
    <xf borderId="0" fillId="0" fontId="9" numFmtId="0"/>
    <xf borderId="0" fillId="0" fontId="9" numFmtId="0"/>
  </cellStyleXfs>
  <cellXfs count="638">
    <xf borderId="0" fillId="0" fontId="0" numFmtId="0" pivotButton="0" quotePrefix="0" xfId="0"/>
    <xf borderId="0" fillId="0" fontId="4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 wrapText="1"/>
    </xf>
    <xf applyAlignment="1" borderId="0" fillId="0" fontId="4" numFmtId="2" pivotButton="0" quotePrefix="0" xfId="0">
      <alignment wrapText="1"/>
    </xf>
    <xf applyAlignment="1" borderId="0" fillId="0" fontId="4" numFmtId="0" pivotButton="0" quotePrefix="0" xfId="0">
      <alignment wrapText="1"/>
    </xf>
    <xf borderId="0" fillId="0" fontId="5" numFmtId="0" pivotButton="0" quotePrefix="0" xfId="0"/>
    <xf borderId="0" fillId="0" fontId="5" numFmtId="0" pivotButton="0" quotePrefix="0" xfId="0"/>
    <xf applyAlignment="1" borderId="0" fillId="0" fontId="5" numFmtId="0" pivotButton="0" quotePrefix="0" xfId="0">
      <alignment wrapText="1"/>
    </xf>
    <xf applyAlignment="1" borderId="0" fillId="0" fontId="5" numFmtId="2" pivotButton="0" quotePrefix="0" xfId="0">
      <alignment wrapText="1"/>
    </xf>
    <xf borderId="0" fillId="0" fontId="5" numFmtId="0" pivotButton="0" quotePrefix="0" xfId="0"/>
    <xf borderId="0" fillId="0" fontId="5" numFmtId="2" pivotButton="0" quotePrefix="0" xfId="0"/>
    <xf borderId="0" fillId="5" fontId="7" numFmtId="0" pivotButton="0" quotePrefix="0" xfId="2"/>
    <xf applyAlignment="1" borderId="0" fillId="0" fontId="8" numFmtId="0" pivotButton="0" quotePrefix="0" xfId="3">
      <alignment horizontal="center" vertical="center"/>
    </xf>
    <xf borderId="0" fillId="0" fontId="7" numFmtId="0" pivotButton="0" quotePrefix="0" xfId="3"/>
    <xf applyAlignment="1" borderId="0" fillId="0" fontId="8" numFmtId="0" pivotButton="0" quotePrefix="0" xfId="2">
      <alignment vertical="center"/>
    </xf>
    <xf applyAlignment="1" borderId="0" fillId="0" fontId="8" numFmtId="0" pivotButton="0" quotePrefix="0" xfId="3">
      <alignment vertical="center"/>
    </xf>
    <xf applyAlignment="1" borderId="0" fillId="0" fontId="7" numFmtId="2" pivotButton="0" quotePrefix="0" xfId="3">
      <alignment vertical="center"/>
    </xf>
    <xf applyAlignment="1" borderId="0" fillId="0" fontId="7" numFmtId="0" pivotButton="0" quotePrefix="0" xfId="3">
      <alignment vertical="center"/>
    </xf>
    <xf applyAlignment="1" borderId="0" fillId="0" fontId="7" numFmtId="0" pivotButton="0" quotePrefix="0" xfId="3">
      <alignment horizontal="center" vertical="center"/>
    </xf>
    <xf borderId="0" fillId="5" fontId="10" numFmtId="0" pivotButton="0" quotePrefix="0" xfId="4"/>
    <xf borderId="0" fillId="5" fontId="11" numFmtId="0" pivotButton="0" quotePrefix="0" xfId="4"/>
    <xf applyAlignment="1" borderId="0" fillId="0" fontId="8" numFmtId="0" pivotButton="0" quotePrefix="0" xfId="2">
      <alignment vertical="center"/>
    </xf>
    <xf borderId="0" fillId="0" fontId="5" numFmtId="2" pivotButton="0" quotePrefix="0" xfId="0"/>
    <xf applyAlignment="1" borderId="1" fillId="6" fontId="4" numFmtId="0" pivotButton="0" quotePrefix="0" xfId="0">
      <alignment vertical="top"/>
    </xf>
    <xf borderId="1" fillId="0" fontId="3" numFmtId="0" pivotButton="0" quotePrefix="0" xfId="0"/>
    <xf applyAlignment="1" borderId="1" fillId="6" fontId="5" numFmtId="0" pivotButton="0" quotePrefix="0" xfId="0">
      <alignment horizontal="center" vertical="top" wrapText="1"/>
    </xf>
    <xf applyAlignment="1" borderId="1" fillId="6" fontId="5" numFmtId="0" pivotButton="0" quotePrefix="0" xfId="0">
      <alignment vertical="top" wrapText="1"/>
    </xf>
    <xf applyAlignment="1" borderId="1" fillId="6" fontId="5" numFmtId="0" pivotButton="0" quotePrefix="0" xfId="1">
      <alignment horizontal="center" vertical="top" wrapText="1"/>
    </xf>
    <xf applyAlignment="1" borderId="1" fillId="6" fontId="4" numFmtId="0" pivotButton="0" quotePrefix="0" xfId="0">
      <alignment vertical="top" wrapText="1"/>
    </xf>
    <xf applyAlignment="1" borderId="0" fillId="0" fontId="5" numFmtId="0" pivotButton="0" quotePrefix="0" xfId="0">
      <alignment horizontal="center" vertical="top"/>
    </xf>
    <xf applyAlignment="1" borderId="0" fillId="0" fontId="4" numFmtId="0" pivotButton="0" quotePrefix="0" xfId="0">
      <alignment vertical="top"/>
    </xf>
    <xf applyAlignment="1" borderId="1" fillId="0" fontId="12" numFmtId="0" pivotButton="0" quotePrefix="0" xfId="0">
      <alignment vertical="top" wrapText="1"/>
    </xf>
    <xf applyAlignment="1" borderId="1" fillId="6" fontId="5" numFmtId="0" pivotButton="0" quotePrefix="0" xfId="1">
      <alignment vertical="top"/>
    </xf>
    <xf applyAlignment="1" borderId="1" fillId="6" fontId="5" numFmtId="0" pivotButton="0" quotePrefix="0" xfId="1">
      <alignment vertical="top" wrapText="1"/>
    </xf>
    <xf applyAlignment="1" borderId="1" fillId="0" fontId="15" numFmtId="0" pivotButton="0" quotePrefix="0" xfId="4">
      <alignment horizontal="center" vertical="center"/>
    </xf>
    <xf borderId="1" fillId="0" fontId="16" numFmtId="1" pivotButton="0" quotePrefix="0" xfId="0"/>
    <xf borderId="0" fillId="0" fontId="16" numFmtId="1" pivotButton="0" quotePrefix="0" xfId="0"/>
    <xf borderId="3" fillId="0" fontId="17" numFmtId="0" pivotButton="0" quotePrefix="0" xfId="0"/>
    <xf applyAlignment="1" borderId="1" fillId="0" fontId="4" numFmtId="49" pivotButton="0" quotePrefix="0" xfId="0">
      <alignment horizontal="center"/>
    </xf>
    <xf applyAlignment="1" borderId="4" fillId="0" fontId="4" numFmtId="0" pivotButton="0" quotePrefix="0" xfId="0">
      <alignment horizontal="center" wrapText="1"/>
    </xf>
    <xf borderId="1" fillId="0" fontId="0" numFmtId="0" pivotButton="0" quotePrefix="0" xfId="0"/>
    <xf applyAlignment="1" borderId="5" fillId="0" fontId="7" numFmtId="2" pivotButton="0" quotePrefix="0" xfId="2">
      <alignment horizontal="center" vertical="center" wrapText="1"/>
    </xf>
    <xf applyAlignment="1" borderId="5" fillId="5" fontId="4" numFmtId="0" pivotButton="0" quotePrefix="0" xfId="0">
      <alignment horizontal="center" vertical="center" wrapText="1"/>
    </xf>
    <xf applyAlignment="1" borderId="4" fillId="0" fontId="4" numFmtId="0" pivotButton="0" quotePrefix="0" xfId="0">
      <alignment horizontal="center" vertical="center" wrapText="1"/>
    </xf>
    <xf applyAlignment="1" borderId="4" fillId="5" fontId="4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borderId="3" fillId="0" fontId="17" numFmtId="0" pivotButton="0" quotePrefix="0" xfId="0"/>
    <xf applyAlignment="1" borderId="1" fillId="0" fontId="7" numFmtId="49" pivotButton="0" quotePrefix="0" xfId="2">
      <alignment horizontal="center"/>
    </xf>
    <xf applyAlignment="1" borderId="1" fillId="0" fontId="7" numFmtId="165" pivotButton="0" quotePrefix="0" xfId="2">
      <alignment horizontal="center"/>
    </xf>
    <xf borderId="3" fillId="8" fontId="17" numFmtId="0" pivotButton="0" quotePrefix="0" xfId="0"/>
    <xf borderId="1" fillId="0" fontId="4" numFmtId="0" pivotButton="0" quotePrefix="0" xfId="0"/>
    <xf applyAlignment="1" borderId="0" fillId="0" fontId="5" numFmtId="164" pivotButton="0" quotePrefix="0" xfId="0">
      <alignment horizontal="center" vertical="center"/>
    </xf>
    <xf borderId="0" fillId="0" fontId="4" numFmtId="0" pivotButton="0" quotePrefix="0" xfId="0"/>
    <xf applyAlignment="1" borderId="1" fillId="0" fontId="18" numFmtId="0" pivotButton="0" quotePrefix="0" xfId="4">
      <alignment horizontal="center" vertical="center" wrapText="1"/>
    </xf>
    <xf applyAlignment="1" borderId="0" fillId="0" fontId="15" numFmtId="0" pivotButton="0" quotePrefix="0" xfId="4">
      <alignment horizontal="center" vertical="center"/>
    </xf>
    <xf applyAlignment="1" borderId="0" fillId="0" fontId="19" numFmtId="1" pivotButton="0" quotePrefix="0" xfId="4">
      <alignment horizontal="center"/>
    </xf>
    <xf borderId="0" fillId="0" fontId="20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 wrapText="1"/>
    </xf>
    <xf applyAlignment="1" borderId="0" fillId="0" fontId="7" numFmtId="1" pivotButton="0" quotePrefix="0" xfId="2">
      <alignment horizontal="center" vertical="center" wrapText="1"/>
    </xf>
    <xf applyAlignment="1" borderId="0" fillId="0" fontId="7" numFmtId="2" pivotButton="0" quotePrefix="0" xfId="2">
      <alignment horizontal="center" vertical="center" wrapText="1"/>
    </xf>
    <xf applyAlignment="1" borderId="0" fillId="5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18" numFmtId="0" pivotButton="0" quotePrefix="0" xfId="4">
      <alignment horizontal="center" vertical="center" wrapText="1"/>
    </xf>
    <xf applyAlignment="1" borderId="0" fillId="5" fontId="4" numFmtId="0" pivotButton="0" quotePrefix="0" xfId="0">
      <alignment horizontal="center" vertical="center" wrapText="1"/>
    </xf>
    <xf applyAlignment="1" borderId="0" fillId="5" fontId="21" numFmtId="0" pivotButton="0" quotePrefix="0" xfId="0">
      <alignment horizontal="center" vertical="center"/>
    </xf>
    <xf applyAlignment="1" borderId="0" fillId="0" fontId="4" numFmtId="1" pivotButton="0" quotePrefix="0" xfId="0">
      <alignment horizontal="center"/>
    </xf>
    <xf borderId="0" fillId="0" fontId="7" numFmtId="0" pivotButton="0" quotePrefix="0" xfId="0"/>
    <xf applyAlignment="1" borderId="6" fillId="4" fontId="22" numFmtId="1" pivotButton="0" quotePrefix="0" xfId="2">
      <alignment horizontal="center" vertical="center" wrapText="1"/>
    </xf>
    <xf applyAlignment="1" borderId="0" fillId="0" fontId="22" numFmtId="0" pivotButton="0" quotePrefix="0" xfId="0">
      <alignment vertical="justify"/>
    </xf>
    <xf applyAlignment="1" borderId="1" fillId="0" fontId="5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2" pivotButton="0" quotePrefix="0" xfId="0">
      <alignment wrapText="1"/>
    </xf>
    <xf applyAlignment="1" borderId="0" fillId="0" fontId="22" numFmtId="0" pivotButton="0" quotePrefix="0" xfId="0">
      <alignment horizontal="center" vertical="justify" wrapText="1"/>
    </xf>
    <xf applyAlignment="1" borderId="0" fillId="0" fontId="4" numFmtId="0" pivotButton="0" quotePrefix="0" xfId="0">
      <alignment wrapText="1"/>
    </xf>
    <xf applyAlignment="1" borderId="1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22" numFmtId="2" pivotButton="0" quotePrefix="0" xfId="0">
      <alignment horizontal="center" vertical="justify" wrapText="1"/>
    </xf>
    <xf applyAlignment="1" borderId="1" fillId="0" fontId="5" numFmtId="0" pivotButton="0" quotePrefix="0" xfId="2">
      <alignment horizontal="center" vertical="center" wrapText="1"/>
    </xf>
    <xf applyAlignment="1" borderId="1" fillId="4" fontId="5" numFmtId="1" pivotButton="0" quotePrefix="0" xfId="2">
      <alignment horizontal="center" vertical="center" wrapText="1"/>
    </xf>
    <xf applyAlignment="1" borderId="0" fillId="0" fontId="22" numFmtId="2" pivotButton="0" quotePrefix="0" xfId="0">
      <alignment vertical="justify" wrapText="1"/>
    </xf>
    <xf applyAlignment="1" borderId="1" fillId="9" fontId="8" numFmtId="2" pivotButton="0" quotePrefix="0" xfId="2">
      <alignment horizontal="center" vertical="center" wrapText="1"/>
    </xf>
    <xf applyAlignment="1" borderId="0" fillId="0" fontId="22" numFmtId="0" pivotButton="0" quotePrefix="0" xfId="0">
      <alignment vertical="justify" wrapText="1"/>
    </xf>
    <xf applyAlignment="1" borderId="0" fillId="0" fontId="22" numFmtId="0" pivotButton="0" quotePrefix="0" xfId="0">
      <alignment horizontal="center" vertical="justify"/>
    </xf>
    <xf applyAlignment="1" borderId="0" fillId="5" fontId="4" numFmtId="2" pivotButton="0" quotePrefix="0" xfId="0">
      <alignment horizontal="center" vertical="center" wrapText="1"/>
    </xf>
    <xf applyAlignment="1" borderId="1" fillId="0" fontId="5" numFmtId="2" pivotButton="0" quotePrefix="0" xfId="0">
      <alignment horizontal="center" vertical="center"/>
    </xf>
    <xf applyAlignment="1" borderId="1" fillId="0" fontId="5" numFmtId="2" pivotButton="0" quotePrefix="0" xfId="0">
      <alignment horizontal="center" vertical="center"/>
    </xf>
    <xf applyAlignment="1" borderId="0" fillId="0" fontId="5" numFmtId="2" pivotButton="0" quotePrefix="0" xfId="0">
      <alignment horizontal="center" vertical="center" wrapText="1"/>
    </xf>
    <xf applyAlignment="1" borderId="0" fillId="0" fontId="18" numFmtId="0" pivotButton="0" quotePrefix="0" xfId="0">
      <alignment horizontal="left" wrapText="1"/>
    </xf>
    <xf borderId="0" fillId="0" fontId="4" numFmtId="0" pivotButton="0" quotePrefix="0" xfId="0"/>
    <xf borderId="0" fillId="0" fontId="18" numFmtId="0" pivotButton="0" quotePrefix="0" xfId="0"/>
    <xf applyAlignment="1" borderId="0" fillId="0" fontId="18" numFmtId="0" pivotButton="0" quotePrefix="0" xfId="0">
      <alignment horizontal="left"/>
    </xf>
    <xf applyAlignment="1" borderId="12" fillId="0" fontId="7" numFmtId="0" pivotButton="0" quotePrefix="0" xfId="2">
      <alignment vertical="center"/>
    </xf>
    <xf applyAlignment="1" borderId="12" fillId="0" fontId="7" numFmtId="2" pivotButton="0" quotePrefix="0" xfId="2">
      <alignment vertical="center"/>
    </xf>
    <xf borderId="0" fillId="0" fontId="7" numFmtId="0" pivotButton="0" quotePrefix="0" xfId="2"/>
    <xf applyAlignment="1" borderId="1" fillId="7" fontId="8" numFmtId="0" pivotButton="0" quotePrefix="0" xfId="2">
      <alignment horizontal="center" vertical="center"/>
    </xf>
    <xf borderId="1" fillId="0" fontId="18" numFmtId="0" pivotButton="0" quotePrefix="0" xfId="2"/>
    <xf applyAlignment="1" borderId="0" fillId="0" fontId="8" numFmtId="0" pivotButton="0" quotePrefix="0" xfId="2">
      <alignment horizontal="center" vertical="center" wrapText="1"/>
    </xf>
    <xf applyAlignment="1" borderId="0" fillId="0" fontId="7" numFmtId="0" pivotButton="0" quotePrefix="0" xfId="2">
      <alignment vertical="center"/>
    </xf>
    <xf applyAlignment="1" borderId="1" fillId="10" fontId="18" numFmtId="0" pivotButton="0" quotePrefix="0" xfId="2">
      <alignment horizontal="center" vertical="center"/>
    </xf>
    <xf borderId="1" fillId="0" fontId="0" numFmtId="0" pivotButton="0" quotePrefix="0" xfId="0"/>
    <xf applyAlignment="1" borderId="0" fillId="0" fontId="7" numFmtId="2" pivotButton="0" quotePrefix="0" xfId="2">
      <alignment horizontal="center"/>
    </xf>
    <xf applyAlignment="1" borderId="0" fillId="0" fontId="5" numFmtId="0" pivotButton="0" quotePrefix="0" xfId="0">
      <alignment horizontal="center"/>
    </xf>
    <xf borderId="0" fillId="0" fontId="5" numFmtId="0" pivotButton="0" quotePrefix="0" xfId="0"/>
    <xf borderId="0" fillId="0" fontId="4" numFmtId="2" pivotButton="0" quotePrefix="0" xfId="0"/>
    <xf applyAlignment="1" borderId="0" fillId="4" fontId="7" numFmtId="0" pivotButton="0" quotePrefix="0" xfId="2">
      <alignment horizontal="center" vertical="center" wrapText="1"/>
    </xf>
    <xf applyAlignment="1" borderId="2" fillId="11" fontId="14" numFmtId="0" pivotButton="0" quotePrefix="0" xfId="2">
      <alignment horizontal="center" vertical="center"/>
    </xf>
    <xf applyAlignment="1" borderId="2" fillId="11" fontId="13" numFmtId="0" pivotButton="0" quotePrefix="0" xfId="2">
      <alignment horizontal="center" vertical="center"/>
    </xf>
    <xf applyAlignment="1" borderId="2" fillId="12" fontId="13" numFmtId="0" pivotButton="0" quotePrefix="0" xfId="2">
      <alignment horizontal="center" vertical="center"/>
    </xf>
    <xf applyAlignment="1" borderId="1" fillId="5" fontId="24" numFmtId="0" pivotButton="0" quotePrefix="0" xfId="5">
      <alignment horizontal="center" vertical="center"/>
    </xf>
    <xf applyAlignment="1" borderId="1" fillId="5" fontId="25" numFmtId="1" pivotButton="0" quotePrefix="0" xfId="0">
      <alignment horizontal="center" vertical="center" wrapText="1"/>
    </xf>
    <xf applyAlignment="1" borderId="13" fillId="5" fontId="24" numFmtId="0" pivotButton="0" quotePrefix="0" xfId="5">
      <alignment horizontal="center" vertical="center"/>
    </xf>
    <xf applyAlignment="1" borderId="1" fillId="5" fontId="26" numFmtId="1" pivotButton="0" quotePrefix="0" xfId="5">
      <alignment horizontal="center" vertical="center"/>
    </xf>
    <xf applyAlignment="1" borderId="1" fillId="5" fontId="26" numFmtId="0" pivotButton="0" quotePrefix="0" xfId="0">
      <alignment horizontal="left"/>
    </xf>
    <xf applyAlignment="1" borderId="1" fillId="5" fontId="26" numFmtId="0" pivotButton="0" quotePrefix="0" xfId="0">
      <alignment horizontal="left" vertical="top"/>
    </xf>
    <xf borderId="1" fillId="5" fontId="27" numFmtId="0" pivotButton="0" quotePrefix="0" xfId="0"/>
    <xf borderId="1" fillId="5" fontId="29" numFmtId="1" pivotButton="0" quotePrefix="0" xfId="0"/>
    <xf applyAlignment="1" borderId="1" fillId="5" fontId="29" numFmtId="1" pivotButton="0" quotePrefix="0" xfId="0">
      <alignment vertical="top"/>
    </xf>
    <xf applyAlignment="1" borderId="1" fillId="5" fontId="26" numFmtId="0" pivotButton="0" quotePrefix="0" xfId="4">
      <alignment horizontal="left" vertical="center"/>
    </xf>
    <xf applyAlignment="1" borderId="1" fillId="5" fontId="26" numFmtId="0" pivotButton="0" quotePrefix="0" xfId="4">
      <alignment horizontal="left" vertical="top"/>
    </xf>
    <xf applyAlignment="1" borderId="1" fillId="5" fontId="30" numFmtId="0" pivotButton="0" quotePrefix="0" xfId="4">
      <alignment horizontal="left" vertical="center"/>
    </xf>
    <xf applyAlignment="1" borderId="1" fillId="5" fontId="30" numFmtId="0" pivotButton="0" quotePrefix="0" xfId="0">
      <alignment horizontal="left"/>
    </xf>
    <xf applyAlignment="1" borderId="1" fillId="5" fontId="30" numFmtId="0" pivotButton="0" quotePrefix="0" xfId="0">
      <alignment horizontal="left" vertical="top"/>
    </xf>
    <xf applyAlignment="1" borderId="1" fillId="5" fontId="30" numFmtId="0" pivotButton="0" quotePrefix="0" xfId="4">
      <alignment horizontal="left" vertical="top"/>
    </xf>
    <xf borderId="1" fillId="5" fontId="7" numFmtId="0" pivotButton="0" quotePrefix="0" xfId="0"/>
    <xf applyAlignment="1" borderId="1" fillId="5" fontId="4" numFmtId="1" pivotButton="0" quotePrefix="0" xfId="0">
      <alignment horizontal="left" vertical="center" wrapText="1"/>
    </xf>
    <xf applyAlignment="1" borderId="1" fillId="0" fontId="4" numFmtId="0" pivotButton="0" quotePrefix="0" xfId="0">
      <alignment horizontal="left"/>
    </xf>
    <xf applyAlignment="1" borderId="1" fillId="5" fontId="30" numFmtId="1" pivotButton="0" quotePrefix="0" xfId="5">
      <alignment horizontal="left" vertical="center"/>
    </xf>
    <xf applyAlignment="1" borderId="1" fillId="5" fontId="7" numFmtId="0" pivotButton="0" quotePrefix="0" xfId="0">
      <alignment horizontal="left"/>
    </xf>
    <xf applyAlignment="1" borderId="1" fillId="0" fontId="4" numFmtId="1" pivotButton="0" quotePrefix="0" xfId="0">
      <alignment horizontal="left"/>
    </xf>
    <xf applyAlignment="1" borderId="1" fillId="5" fontId="18" numFmtId="1" pivotButton="0" quotePrefix="0" xfId="0">
      <alignment horizontal="left"/>
    </xf>
    <xf applyAlignment="1" borderId="1" fillId="0" fontId="7" numFmtId="0" pivotButton="0" quotePrefix="0" xfId="0">
      <alignment horizontal="left"/>
    </xf>
    <xf applyAlignment="1" borderId="1" fillId="0" fontId="7" numFmtId="0" pivotButton="0" quotePrefix="0" xfId="0">
      <alignment horizontal="left"/>
    </xf>
    <xf applyAlignment="1" borderId="1" fillId="5" fontId="18" numFmtId="1" pivotButton="0" quotePrefix="0" xfId="0">
      <alignment horizontal="left" vertical="top"/>
    </xf>
    <xf applyAlignment="1" borderId="1" fillId="8" fontId="7" numFmtId="0" pivotButton="0" quotePrefix="0" xfId="0">
      <alignment horizontal="left"/>
    </xf>
    <xf applyAlignment="1" borderId="1" fillId="4" fontId="18" numFmtId="0" pivotButton="0" quotePrefix="0" xfId="4">
      <alignment horizontal="center" vertical="center" wrapText="1"/>
    </xf>
    <xf applyAlignment="1" borderId="1" fillId="4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 vertical="center" wrapText="1"/>
    </xf>
    <xf applyAlignment="1" borderId="1" fillId="4" fontId="22" numFmtId="1" pivotButton="0" quotePrefix="0" xfId="2">
      <alignment horizontal="center" vertical="center" wrapText="1"/>
    </xf>
    <xf applyAlignment="1" borderId="1" fillId="4" fontId="5" numFmtId="0" pivotButton="0" quotePrefix="0" xfId="2">
      <alignment horizontal="center" vertical="center" wrapText="1"/>
    </xf>
    <xf applyAlignment="1" borderId="0" fillId="0" fontId="8" numFmtId="0" pivotButton="0" quotePrefix="0" xfId="2">
      <alignment horizontal="center" vertical="center"/>
    </xf>
    <xf applyAlignment="1" borderId="0" fillId="0" fontId="7" numFmtId="0" pivotButton="0" quotePrefix="0" xfId="2">
      <alignment horizontal="center" vertical="center"/>
    </xf>
    <xf borderId="0" fillId="5" fontId="36" numFmtId="0" pivotButton="0" quotePrefix="0" xfId="0"/>
    <xf applyAlignment="1" borderId="0" fillId="5" fontId="31" numFmtId="0" pivotButton="0" quotePrefix="0" xfId="0">
      <alignment vertical="center"/>
    </xf>
    <xf applyAlignment="1" borderId="0" fillId="5" fontId="11" numFmtId="0" pivotButton="0" quotePrefix="0" xfId="4">
      <alignment horizontal="center"/>
    </xf>
    <xf applyAlignment="1" borderId="14" fillId="13" fontId="4" numFmtId="0" pivotButton="0" quotePrefix="0" xfId="0">
      <alignment vertical="top"/>
    </xf>
    <xf applyAlignment="1" borderId="15" fillId="6" fontId="4" numFmtId="0" pivotButton="0" quotePrefix="0" xfId="0">
      <alignment vertical="top"/>
    </xf>
    <xf applyAlignment="1" borderId="1" fillId="0" fontId="5" numFmtId="0" pivotButton="0" quotePrefix="0" xfId="0">
      <alignment horizontal="center" vertical="center" wrapText="1"/>
    </xf>
    <xf applyAlignment="1" borderId="1" fillId="0" fontId="37" numFmtId="0" pivotButton="0" quotePrefix="0" xfId="0">
      <alignment horizontal="center" vertical="center" wrapText="1"/>
    </xf>
    <xf applyAlignment="1" borderId="1" fillId="3" fontId="5" numFmtId="0" pivotButton="0" quotePrefix="0" xfId="1">
      <alignment horizontal="center" vertical="top"/>
    </xf>
    <xf applyAlignment="1" borderId="16" fillId="6" fontId="4" numFmtId="0" pivotButton="0" quotePrefix="0" xfId="0">
      <alignment vertical="top"/>
    </xf>
    <xf applyAlignment="1" borderId="17" fillId="14" fontId="8" numFmtId="0" pivotButton="0" quotePrefix="0" xfId="2">
      <alignment vertical="center"/>
    </xf>
    <xf applyAlignment="1" borderId="18" fillId="15" fontId="8" numFmtId="0" pivotButton="0" quotePrefix="0" xfId="2">
      <alignment vertical="center"/>
    </xf>
    <xf applyAlignment="1" borderId="19" fillId="2" fontId="5" numFmtId="0" pivotButton="0" quotePrefix="0" xfId="1">
      <alignment horizontal="center" vertical="center" wrapText="1"/>
    </xf>
    <xf applyAlignment="1" borderId="19" fillId="2" fontId="37" numFmtId="0" pivotButton="0" quotePrefix="0" xfId="1">
      <alignment horizontal="center" vertical="center" wrapText="1"/>
    </xf>
    <xf applyAlignment="1" borderId="1" fillId="6" fontId="5" numFmtId="0" pivotButton="0" quotePrefix="0" xfId="0">
      <alignment horizontal="center" wrapText="1"/>
    </xf>
    <xf applyAlignment="1" borderId="1" fillId="6" fontId="5" numFmtId="0" pivotButton="0" quotePrefix="0" xfId="0">
      <alignment wrapText="1"/>
    </xf>
    <xf applyAlignment="1" borderId="1" fillId="3" fontId="5" numFmtId="0" pivotButton="0" quotePrefix="0" xfId="1">
      <alignment horizontal="center" vertical="center" wrapText="1"/>
    </xf>
    <xf applyAlignment="1" borderId="20" fillId="15" fontId="8" numFmtId="0" pivotButton="0" quotePrefix="0" xfId="2">
      <alignment vertical="center" wrapText="1"/>
    </xf>
    <xf applyAlignment="1" borderId="18" fillId="15" fontId="8" numFmtId="0" pivotButton="0" quotePrefix="0" xfId="2">
      <alignment vertical="center" wrapText="1"/>
    </xf>
    <xf applyAlignment="1" borderId="21" fillId="15" fontId="8" numFmtId="0" pivotButton="0" quotePrefix="0" xfId="2">
      <alignment vertical="center" wrapText="1"/>
    </xf>
    <xf applyAlignment="1" borderId="4" fillId="0" fontId="32" numFmtId="0" pivotButton="0" quotePrefix="0" xfId="4">
      <alignment horizontal="center" vertical="center" wrapText="1"/>
    </xf>
    <xf applyAlignment="1" borderId="1" fillId="0" fontId="18" numFmtId="1" pivotButton="0" quotePrefix="0" xfId="0">
      <alignment horizontal="center" vertical="center" wrapText="1"/>
    </xf>
    <xf applyAlignment="1" borderId="1" fillId="0" fontId="18" numFmtId="0" pivotButton="0" quotePrefix="0" xfId="0">
      <alignment horizontal="left" vertical="center" wrapText="1"/>
    </xf>
    <xf applyAlignment="1" borderId="1" fillId="0" fontId="7" numFmtId="0" pivotButton="0" quotePrefix="0" xfId="2">
      <alignment horizontal="center" vertical="center"/>
    </xf>
    <xf applyAlignment="1" borderId="4" fillId="0" fontId="7" numFmtId="0" pivotButton="0" quotePrefix="0" xfId="2">
      <alignment horizontal="center" vertical="center"/>
    </xf>
    <xf applyAlignment="1" borderId="4" fillId="0" fontId="7" numFmtId="1" pivotButton="0" quotePrefix="0" xfId="2">
      <alignment horizontal="center" vertical="center"/>
    </xf>
    <xf applyAlignment="1" borderId="4" fillId="0" fontId="7" numFmtId="2" pivotButton="0" quotePrefix="0" xfId="2">
      <alignment horizontal="center" vertical="center"/>
    </xf>
    <xf applyAlignment="1" borderId="22" fillId="10" fontId="7" numFmtId="0" pivotButton="0" quotePrefix="0" xfId="2">
      <alignment horizontal="center" vertical="center" wrapText="1"/>
    </xf>
    <xf applyAlignment="1" borderId="1" fillId="0" fontId="38" numFmtId="1" pivotButton="0" quotePrefix="0" xfId="0">
      <alignment horizontal="center" vertical="center" wrapText="1"/>
    </xf>
    <xf applyAlignment="1" borderId="1" fillId="0" fontId="18" numFmtId="0" pivotButton="0" quotePrefix="0" xfId="0">
      <alignment horizontal="left" wrapText="1"/>
    </xf>
    <xf applyAlignment="1" borderId="1" fillId="0" fontId="7" numFmtId="0" pivotButton="0" quotePrefix="0" xfId="2">
      <alignment horizontal="center"/>
    </xf>
    <xf applyAlignment="1" borderId="1" fillId="5" fontId="18" numFmtId="1" pivotButton="0" quotePrefix="0" xfId="0">
      <alignment horizontal="center" vertical="center" wrapText="1"/>
    </xf>
    <xf applyAlignment="1" borderId="1" fillId="5" fontId="18" numFmtId="0" pivotButton="0" quotePrefix="0" xfId="0">
      <alignment horizontal="left" vertical="center" wrapText="1"/>
    </xf>
    <xf applyAlignment="1" borderId="4" fillId="5" fontId="7" numFmtId="0" pivotButton="0" quotePrefix="0" xfId="2">
      <alignment horizontal="center" vertical="center"/>
    </xf>
    <xf applyAlignment="1" borderId="1" fillId="5" fontId="7" numFmtId="0" pivotButton="0" quotePrefix="0" xfId="2">
      <alignment horizontal="center" vertical="center"/>
    </xf>
    <xf applyAlignment="1" borderId="1" fillId="0" fontId="28" numFmtId="0" pivotButton="0" quotePrefix="0" xfId="2">
      <alignment horizontal="center" vertical="center"/>
    </xf>
    <xf applyAlignment="1" borderId="22" fillId="10" fontId="28" numFmtId="0" pivotButton="0" quotePrefix="0" xfId="2">
      <alignment horizontal="center" vertical="center" wrapText="1"/>
    </xf>
    <xf applyAlignment="1" borderId="0" fillId="0" fontId="7" numFmtId="0" pivotButton="0" quotePrefix="0" xfId="2">
      <alignment horizontal="center" vertical="center"/>
    </xf>
    <xf borderId="0" fillId="0" fontId="7" numFmtId="1" pivotButton="0" quotePrefix="0" xfId="2"/>
    <xf borderId="0" fillId="0" fontId="7" numFmtId="0" pivotButton="0" quotePrefix="0" xfId="2"/>
    <xf applyAlignment="1" borderId="0" fillId="0" fontId="7" numFmtId="166" pivotButton="0" quotePrefix="0" xfId="2">
      <alignment horizontal="center" vertical="center"/>
    </xf>
    <xf applyAlignment="1" borderId="0" fillId="0" fontId="7" numFmtId="2" pivotButton="0" quotePrefix="0" xfId="2">
      <alignment horizontal="center" vertical="center"/>
    </xf>
    <xf applyAlignment="1" borderId="6" fillId="4" fontId="22" numFmtId="1" pivotButton="0" quotePrefix="0" xfId="2">
      <alignment horizontal="center" vertical="top"/>
    </xf>
    <xf applyAlignment="1" borderId="0" fillId="0" fontId="7" numFmtId="0" pivotButton="0" quotePrefix="0" xfId="2">
      <alignment wrapText="1"/>
    </xf>
    <xf applyAlignment="1" borderId="0" fillId="0" fontId="7" numFmtId="0" pivotButton="0" quotePrefix="0" xfId="2">
      <alignment vertical="top"/>
    </xf>
    <xf applyAlignment="1" borderId="0" fillId="0" fontId="22" numFmtId="0" pivotButton="0" quotePrefix="0" xfId="2">
      <alignment vertical="center"/>
    </xf>
    <xf applyAlignment="1" borderId="0" fillId="0" fontId="7" numFmtId="0" pivotButton="0" quotePrefix="0" xfId="2">
      <alignment vertical="center"/>
    </xf>
    <xf applyAlignment="1" borderId="1" fillId="0" fontId="22" numFmtId="0" pivotButton="0" quotePrefix="0" xfId="2">
      <alignment horizontal="center" vertical="center"/>
    </xf>
    <xf applyAlignment="1" borderId="24" fillId="0" fontId="7" numFmtId="0" pivotButton="0" quotePrefix="0" xfId="2">
      <alignment horizontal="center" vertical="center"/>
    </xf>
    <xf applyAlignment="1" borderId="0" fillId="0" fontId="22" numFmtId="0" pivotButton="0" quotePrefix="0" xfId="2">
      <alignment horizontal="center" vertical="center"/>
    </xf>
    <xf applyAlignment="1" borderId="1" fillId="0" fontId="5" numFmtId="0" pivotButton="0" quotePrefix="0" xfId="2">
      <alignment horizontal="center" vertical="center"/>
    </xf>
    <xf applyAlignment="1" borderId="25" fillId="4" fontId="22" numFmtId="1" pivotButton="0" quotePrefix="0" xfId="2">
      <alignment horizontal="center" vertical="center"/>
    </xf>
    <xf applyAlignment="1" borderId="12" fillId="0" fontId="7" numFmtId="0" pivotButton="0" quotePrefix="0" xfId="2">
      <alignment horizontal="center" vertical="center"/>
    </xf>
    <xf applyAlignment="1" borderId="6" fillId="4" fontId="22" numFmtId="1" pivotButton="0" quotePrefix="0" xfId="2">
      <alignment horizontal="center" vertical="center"/>
    </xf>
    <xf applyAlignment="1" borderId="1" fillId="4" fontId="5" numFmtId="1" pivotButton="0" quotePrefix="0" xfId="2">
      <alignment horizontal="center" vertical="center"/>
    </xf>
    <xf applyAlignment="1" borderId="12" fillId="13" fontId="7" numFmtId="0" pivotButton="0" quotePrefix="0" xfId="2">
      <alignment horizontal="center" vertical="center"/>
    </xf>
    <xf applyAlignment="1" borderId="0" fillId="5" fontId="7" numFmtId="0" pivotButton="0" quotePrefix="0" xfId="2">
      <alignment horizontal="center" vertical="center"/>
    </xf>
    <xf applyAlignment="1" borderId="0" fillId="10" fontId="7" numFmtId="0" pivotButton="0" quotePrefix="0" xfId="2">
      <alignment horizontal="center" vertical="center"/>
    </xf>
    <xf applyAlignment="1" borderId="12" fillId="0" fontId="7" numFmtId="2" pivotButton="0" quotePrefix="0" xfId="2">
      <alignment horizontal="center" vertical="center"/>
    </xf>
    <xf applyAlignment="1" borderId="0" fillId="0" fontId="18" numFmtId="0" pivotButton="0" quotePrefix="0" xfId="2">
      <alignment horizontal="left" vertical="center"/>
    </xf>
    <xf applyAlignment="1" borderId="0" fillId="0" fontId="18" numFmtId="0" pivotButton="0" quotePrefix="0" xfId="2">
      <alignment vertical="center"/>
    </xf>
    <xf applyAlignment="1" borderId="12" fillId="0" fontId="7" numFmtId="0" pivotButton="0" quotePrefix="0" xfId="2">
      <alignment vertical="center"/>
    </xf>
    <xf applyAlignment="1" borderId="12" fillId="10" fontId="7" numFmtId="2" pivotButton="0" quotePrefix="0" xfId="2">
      <alignment vertical="center"/>
    </xf>
    <xf applyAlignment="1" borderId="0" fillId="0" fontId="8" numFmtId="0" pivotButton="0" quotePrefix="0" xfId="2">
      <alignment horizontal="left" vertical="center"/>
    </xf>
    <xf borderId="0" fillId="0" fontId="18" numFmtId="0" pivotButton="0" quotePrefix="0" xfId="2"/>
    <xf applyAlignment="1" borderId="0" fillId="10" fontId="7" numFmtId="2" pivotButton="0" quotePrefix="0" xfId="2">
      <alignment vertical="center"/>
    </xf>
    <xf applyAlignment="1" borderId="1" fillId="0" fontId="18" numFmtId="0" pivotButton="0" quotePrefix="0" xfId="2">
      <alignment horizontal="left" vertical="top"/>
    </xf>
    <xf applyAlignment="1" borderId="1" fillId="0" fontId="7" numFmtId="2" pivotButton="0" quotePrefix="0" xfId="2">
      <alignment horizontal="center" vertical="center"/>
    </xf>
    <xf applyAlignment="1" borderId="1" fillId="10" fontId="18" numFmtId="2" pivotButton="0" quotePrefix="0" xfId="2">
      <alignment horizontal="center" vertical="center"/>
    </xf>
    <xf applyAlignment="1" borderId="1" fillId="17" fontId="18" numFmtId="2" pivotButton="0" quotePrefix="0" xfId="2">
      <alignment horizontal="center" vertical="center"/>
    </xf>
    <xf applyAlignment="1" borderId="1" fillId="0" fontId="28" numFmtId="0" pivotButton="0" quotePrefix="0" xfId="2">
      <alignment horizontal="left" vertical="top"/>
    </xf>
    <xf borderId="0" fillId="0" fontId="8" numFmtId="0" pivotButton="0" quotePrefix="0" xfId="2"/>
    <xf applyAlignment="1" borderId="0" fillId="0" fontId="8" numFmtId="0" pivotButton="0" quotePrefix="0" xfId="2">
      <alignment horizontal="center"/>
    </xf>
    <xf applyAlignment="1" borderId="0" fillId="10" fontId="7" numFmtId="0" pivotButton="0" quotePrefix="0" xfId="2">
      <alignment horizontal="center"/>
    </xf>
    <xf applyAlignment="1" borderId="0" fillId="0" fontId="8" numFmtId="0" pivotButton="0" quotePrefix="0" xfId="2">
      <alignment horizontal="center" vertical="center" wrapText="1"/>
    </xf>
    <xf applyAlignment="1" borderId="1" fillId="0" fontId="19" numFmtId="1" pivotButton="0" quotePrefix="0" xfId="4">
      <alignment horizontal="center"/>
    </xf>
    <xf applyAlignment="1" borderId="1" fillId="0" fontId="20" numFmtId="0" pivotButton="0" quotePrefix="0" xfId="0">
      <alignment wrapText="1"/>
    </xf>
    <xf applyAlignment="1" borderId="1" fillId="5" fontId="20" numFmtId="0" pivotButton="0" quotePrefix="0" xfId="0">
      <alignment wrapText="1"/>
    </xf>
    <xf applyAlignment="1" borderId="13" fillId="0" fontId="19" numFmtId="1" pivotButton="0" quotePrefix="0" xfId="4">
      <alignment horizontal="center"/>
    </xf>
    <xf applyAlignment="1" borderId="13" fillId="5" fontId="20" numFmtId="0" pivotButton="0" quotePrefix="0" xfId="0">
      <alignment wrapText="1"/>
    </xf>
    <xf applyAlignment="1" borderId="0" fillId="0" fontId="39" numFmtId="0" pivotButton="0" quotePrefix="0" xfId="0">
      <alignment wrapText="1"/>
    </xf>
    <xf borderId="13" fillId="5" fontId="20" numFmtId="0" pivotButton="0" quotePrefix="0" xfId="0"/>
    <xf applyAlignment="1" borderId="4" fillId="5" fontId="5" numFmtId="0" pivotButton="0" quotePrefix="0" xfId="1">
      <alignment vertical="center"/>
    </xf>
    <xf applyAlignment="1" borderId="1" fillId="0" fontId="4" numFmtId="1" pivotButton="0" quotePrefix="0" xfId="0">
      <alignment horizontal="center"/>
    </xf>
    <xf applyAlignment="1" borderId="1" fillId="0" fontId="4" numFmtId="165" pivotButton="0" quotePrefix="0" xfId="0">
      <alignment horizontal="center"/>
    </xf>
    <xf borderId="1" fillId="0" fontId="7" numFmtId="0" pivotButton="0" quotePrefix="0" xfId="0"/>
    <xf applyAlignment="1" borderId="4" fillId="5" fontId="7" numFmtId="0" pivotButton="0" quotePrefix="0" xfId="0">
      <alignment vertical="center"/>
    </xf>
    <xf borderId="1" fillId="0" fontId="40" numFmtId="165" pivotButton="0" quotePrefix="0" xfId="0"/>
    <xf applyAlignment="1" borderId="24" fillId="0" fontId="18" numFmtId="0" pivotButton="0" quotePrefix="0" xfId="3">
      <alignment horizontal="center" vertical="center"/>
    </xf>
    <xf applyAlignment="1" borderId="1" fillId="0" fontId="39" numFmtId="1" pivotButton="0" quotePrefix="0" xfId="0">
      <alignment horizontal="left" wrapText="1"/>
    </xf>
    <xf applyAlignment="1" borderId="1" fillId="0" fontId="39" numFmtId="1" pivotButton="0" quotePrefix="0" xfId="0">
      <alignment horizontal="left"/>
    </xf>
    <xf applyAlignment="1" borderId="1" fillId="0" fontId="39" numFmtId="0" pivotButton="0" quotePrefix="0" xfId="0">
      <alignment horizontal="left"/>
    </xf>
    <xf applyAlignment="1" borderId="12" fillId="0" fontId="18" numFmtId="0" pivotButton="0" quotePrefix="0" xfId="3">
      <alignment horizontal="center" vertical="center"/>
    </xf>
    <xf applyAlignment="1" borderId="1" fillId="5" fontId="39" numFmtId="0" pivotButton="0" quotePrefix="0" xfId="0">
      <alignment horizontal="left"/>
    </xf>
    <xf applyAlignment="1" borderId="0" fillId="0" fontId="7" numFmtId="2" pivotButton="0" quotePrefix="0" xfId="2">
      <alignment vertical="center"/>
    </xf>
    <xf applyAlignment="1" borderId="14" fillId="6" fontId="4" numFmtId="0" pivotButton="0" quotePrefix="0" xfId="0">
      <alignment vertical="top"/>
    </xf>
    <xf applyAlignment="1" borderId="13" fillId="15" fontId="8" numFmtId="0" pivotButton="0" quotePrefix="0" xfId="2">
      <alignment vertical="top"/>
    </xf>
    <xf applyAlignment="1" borderId="1" fillId="0" fontId="0" numFmtId="0" pivotButton="0" quotePrefix="0" xfId="0">
      <alignment horizontal="center" vertical="top" wrapText="1"/>
    </xf>
    <xf applyAlignment="1" borderId="1" fillId="0" fontId="2" numFmtId="0" pivotButton="0" quotePrefix="0" xfId="0">
      <alignment horizontal="center" vertical="top" wrapText="1"/>
    </xf>
    <xf applyAlignment="1" borderId="14" fillId="6" fontId="5" numFmtId="0" pivotButton="0" quotePrefix="0" xfId="0">
      <alignment horizontal="center" vertical="top" wrapText="1"/>
    </xf>
    <xf applyAlignment="1" borderId="13" fillId="3" fontId="5" numFmtId="0" pivotButton="0" quotePrefix="0" xfId="1">
      <alignment horizontal="center" vertical="top"/>
    </xf>
    <xf applyAlignment="1" borderId="15" fillId="3" fontId="5" numFmtId="0" pivotButton="0" quotePrefix="0" xfId="1">
      <alignment horizontal="center" vertical="top"/>
    </xf>
    <xf applyAlignment="1" borderId="27" fillId="15" fontId="8" numFmtId="0" pivotButton="0" quotePrefix="0" xfId="2">
      <alignment vertical="top" wrapText="1"/>
    </xf>
    <xf applyAlignment="1" borderId="0" fillId="0" fontId="7" numFmtId="0" pivotButton="0" quotePrefix="0" xfId="2">
      <alignment vertical="top"/>
    </xf>
    <xf applyAlignment="1" borderId="17" fillId="15" fontId="8" numFmtId="0" pivotButton="0" quotePrefix="0" xfId="2">
      <alignment vertical="center"/>
    </xf>
    <xf applyAlignment="1" borderId="21" fillId="15" fontId="8" numFmtId="0" pivotButton="0" quotePrefix="0" xfId="2">
      <alignment vertical="center"/>
    </xf>
    <xf applyAlignment="1" borderId="4" fillId="15" fontId="8" numFmtId="0" pivotButton="0" quotePrefix="0" xfId="2">
      <alignment horizontal="center" vertical="center"/>
    </xf>
    <xf applyAlignment="1" borderId="19" fillId="5" fontId="5" numFmtId="0" pivotButton="0" quotePrefix="0" xfId="1">
      <alignment horizontal="center" vertical="center" wrapText="1"/>
    </xf>
    <xf applyAlignment="1" borderId="19" fillId="5" fontId="37" numFmtId="0" pivotButton="0" quotePrefix="0" xfId="1">
      <alignment horizontal="center" vertical="center" wrapText="1"/>
    </xf>
    <xf applyAlignment="1" borderId="28" fillId="6" fontId="5" numFmtId="0" pivotButton="0" quotePrefix="0" xfId="0">
      <alignment horizontal="center" wrapText="1"/>
    </xf>
    <xf applyAlignment="1" borderId="28" fillId="6" fontId="5" numFmtId="0" pivotButton="0" quotePrefix="0" xfId="0">
      <alignment wrapText="1"/>
    </xf>
    <xf applyAlignment="1" borderId="4" fillId="3" fontId="5" numFmtId="0" pivotButton="0" quotePrefix="0" xfId="1">
      <alignment horizontal="center" vertical="center" wrapText="1"/>
    </xf>
    <xf applyAlignment="1" borderId="29" fillId="3" fontId="5" numFmtId="0" pivotButton="0" quotePrefix="0" xfId="1">
      <alignment horizontal="center" vertical="center" wrapText="1"/>
    </xf>
    <xf applyAlignment="1" borderId="17" fillId="15" fontId="8" numFmtId="0" pivotButton="0" quotePrefix="0" xfId="2">
      <alignment vertical="center" wrapText="1"/>
    </xf>
    <xf applyAlignment="1" borderId="1" fillId="0" fontId="4" numFmtId="0" pivotButton="0" quotePrefix="0" xfId="0">
      <alignment horizontal="center" wrapText="1"/>
    </xf>
    <xf applyAlignment="1" borderId="4" fillId="0" fontId="4" numFmtId="0" pivotButton="0" quotePrefix="0" xfId="0">
      <alignment horizontal="center"/>
    </xf>
    <xf applyAlignment="1" borderId="4" fillId="0" fontId="4" numFmtId="1" pivotButton="0" quotePrefix="0" xfId="0">
      <alignment horizontal="center" vertical="center"/>
    </xf>
    <xf applyAlignment="1" borderId="1" fillId="0" fontId="4" numFmtId="2" pivotButton="0" quotePrefix="0" xfId="0">
      <alignment horizontal="center" vertical="center"/>
    </xf>
    <xf applyAlignment="1" borderId="1" fillId="10" fontId="7" numFmtId="0" pivotButton="0" quotePrefix="0" xfId="2">
      <alignment horizontal="center" vertical="center"/>
    </xf>
    <xf applyAlignment="1" borderId="1" fillId="10" fontId="7" numFmtId="0" pivotButton="0" quotePrefix="0" xfId="2">
      <alignment horizontal="center" vertical="center" wrapText="1"/>
    </xf>
    <xf applyAlignment="1" borderId="0" fillId="10" fontId="7" numFmtId="0" pivotButton="0" quotePrefix="0" xfId="2">
      <alignment horizontal="center" vertical="center" wrapText="1"/>
    </xf>
    <xf applyAlignment="1" borderId="0" fillId="0" fontId="8" numFmtId="164" pivotButton="0" quotePrefix="0" xfId="2">
      <alignment horizontal="center" vertical="center"/>
    </xf>
    <xf applyAlignment="1" borderId="0" fillId="0" fontId="7" numFmtId="164" pivotButton="0" quotePrefix="0" xfId="2">
      <alignment horizontal="center"/>
    </xf>
    <xf applyAlignment="1" borderId="0" fillId="0" fontId="7" numFmtId="164" pivotButton="0" quotePrefix="0" xfId="2">
      <alignment horizontal="center" vertical="center"/>
    </xf>
    <xf applyAlignment="1" borderId="0" fillId="18" fontId="7" numFmtId="0" pivotButton="0" quotePrefix="0" xfId="2">
      <alignment vertical="center"/>
    </xf>
    <xf applyAlignment="1" borderId="0" fillId="0" fontId="4" numFmtId="1" pivotButton="0" quotePrefix="0" xfId="0">
      <alignment horizontal="center" wrapText="1"/>
    </xf>
    <xf applyAlignment="1" borderId="0" fillId="0" fontId="4" numFmtId="0" pivotButton="0" quotePrefix="0" xfId="0">
      <alignment horizontal="left" wrapText="1"/>
    </xf>
    <xf applyAlignment="1" borderId="0" fillId="0" fontId="4" numFmtId="1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/>
    </xf>
    <xf applyAlignment="1" borderId="1" fillId="4" fontId="22" numFmtId="1" pivotButton="0" quotePrefix="0" xfId="2">
      <alignment horizontal="center" vertical="center"/>
    </xf>
    <xf borderId="0" fillId="0" fontId="4" numFmtId="165" pivotButton="0" quotePrefix="0" xfId="0"/>
    <xf applyAlignment="1" borderId="0" fillId="0" fontId="18" numFmtId="0" pivotButton="0" quotePrefix="0" xfId="0">
      <alignment horizontal="left"/>
    </xf>
    <xf applyAlignment="1" borderId="0" fillId="0" fontId="18" numFmtId="0" pivotButton="0" quotePrefix="0" xfId="2">
      <alignment horizontal="center" vertical="center"/>
    </xf>
    <xf applyAlignment="1" borderId="0" fillId="0" fontId="7" numFmtId="1" pivotButton="0" quotePrefix="0" xfId="0">
      <alignment horizontal="left" vertical="top"/>
    </xf>
    <xf applyAlignment="1" borderId="0" fillId="0" fontId="18" numFmtId="2" pivotButton="0" quotePrefix="0" xfId="2">
      <alignment horizontal="center" vertical="center"/>
    </xf>
    <xf applyAlignment="1" borderId="7" fillId="0" fontId="7" numFmtId="0" pivotButton="0" quotePrefix="0" xfId="2">
      <alignment horizontal="center" vertical="center"/>
    </xf>
    <xf applyAlignment="1" borderId="0" fillId="0" fontId="4" numFmtId="0" pivotButton="0" quotePrefix="0" xfId="2">
      <alignment vertical="center"/>
    </xf>
    <xf applyAlignment="1" borderId="0" fillId="0" fontId="5" numFmtId="0" pivotButton="0" quotePrefix="0" xfId="2">
      <alignment vertical="center"/>
    </xf>
    <xf applyAlignment="1" borderId="23" fillId="0" fontId="7" numFmtId="0" pivotButton="0" quotePrefix="0" xfId="2">
      <alignment horizontal="center" vertical="center"/>
    </xf>
    <xf applyAlignment="1" borderId="3" fillId="0" fontId="7" numFmtId="0" pivotButton="0" quotePrefix="0" xfId="2">
      <alignment horizontal="center" vertical="center"/>
    </xf>
    <xf applyAlignment="1" borderId="0" fillId="0" fontId="7" numFmtId="166" pivotButton="0" quotePrefix="0" xfId="2">
      <alignment horizontal="center" vertical="center"/>
    </xf>
    <xf applyAlignment="1" borderId="3" fillId="0" fontId="7" numFmtId="2" pivotButton="0" quotePrefix="0" xfId="2">
      <alignment horizontal="center" vertical="center"/>
    </xf>
    <xf applyAlignment="1" borderId="1" fillId="7" fontId="7" numFmtId="0" pivotButton="0" quotePrefix="0" xfId="2">
      <alignment horizontal="left" vertical="center"/>
    </xf>
    <xf applyAlignment="1" borderId="0" fillId="19" fontId="8" numFmtId="0" pivotButton="0" quotePrefix="0" xfId="2">
      <alignment horizontal="center" vertical="center"/>
    </xf>
    <xf applyAlignment="1" borderId="12" fillId="10" fontId="18" numFmtId="0" pivotButton="0" quotePrefix="0" xfId="2">
      <alignment horizontal="left" vertical="center"/>
    </xf>
    <xf applyAlignment="1" borderId="1" fillId="0" fontId="41" numFmtId="0" pivotButton="0" quotePrefix="0" xfId="0">
      <alignment horizontal="left"/>
    </xf>
    <xf applyAlignment="1" borderId="1" fillId="0" fontId="7" numFmtId="2" pivotButton="0" quotePrefix="0" xfId="2">
      <alignment horizontal="left"/>
    </xf>
    <xf applyAlignment="1" borderId="1" fillId="0" fontId="4" numFmtId="2" pivotButton="0" quotePrefix="0" xfId="0">
      <alignment horizontal="left"/>
    </xf>
    <xf borderId="0" fillId="5" fontId="4" numFmtId="0" pivotButton="0" quotePrefix="0" xfId="0"/>
    <xf applyAlignment="1" borderId="1" fillId="0" fontId="43" numFmtId="0" pivotButton="0" quotePrefix="0" xfId="0">
      <alignment horizontal="left"/>
    </xf>
    <xf applyAlignment="1" borderId="5" fillId="15" fontId="8" numFmtId="0" pivotButton="0" quotePrefix="0" xfId="2">
      <alignment vertical="center"/>
    </xf>
    <xf applyAlignment="1" borderId="1" fillId="0" fontId="18" numFmtId="1" pivotButton="0" quotePrefix="0" xfId="0">
      <alignment horizontal="center" vertical="center" wrapText="1"/>
    </xf>
    <xf applyAlignment="1" borderId="1" fillId="0" fontId="18" numFmtId="0" pivotButton="0" quotePrefix="0" xfId="0">
      <alignment horizontal="left" vertical="center" wrapText="1"/>
    </xf>
    <xf applyAlignment="1" borderId="1" fillId="5" fontId="18" numFmtId="0" pivotButton="0" quotePrefix="0" xfId="0">
      <alignment horizontal="left" wrapText="1"/>
    </xf>
    <xf applyAlignment="1" borderId="1" fillId="0" fontId="44" numFmtId="0" pivotButton="0" quotePrefix="0" xfId="0">
      <alignment horizontal="center" vertical="center" wrapText="1"/>
    </xf>
    <xf applyAlignment="1" borderId="1" fillId="0" fontId="45" numFmtId="167" pivotButton="0" quotePrefix="0" xfId="0">
      <alignment horizontal="left" vertical="top" wrapText="1"/>
    </xf>
    <xf applyAlignment="1" borderId="1" fillId="0" fontId="25" numFmtId="0" pivotButton="0" quotePrefix="0" xfId="0">
      <alignment vertical="center" wrapText="1"/>
    </xf>
    <xf applyAlignment="1" borderId="1" fillId="0" fontId="25" numFmtId="0" pivotButton="0" quotePrefix="0" xfId="0">
      <alignment vertical="center" wrapText="1"/>
    </xf>
    <xf applyAlignment="1" borderId="1" fillId="5" fontId="25" numFmtId="0" pivotButton="0" quotePrefix="0" xfId="0">
      <alignment vertical="center" wrapText="1"/>
    </xf>
    <xf applyAlignment="1" borderId="30" fillId="0" fontId="25" numFmtId="0" pivotButton="0" quotePrefix="0" xfId="0">
      <alignment vertical="center" wrapText="1"/>
    </xf>
    <xf applyAlignment="1" borderId="1" fillId="0" fontId="39" numFmtId="0" pivotButton="0" quotePrefix="0" xfId="0">
      <alignment horizontal="center" vertical="center"/>
    </xf>
    <xf applyAlignment="1" borderId="1" fillId="0" fontId="46" numFmtId="167" pivotButton="0" quotePrefix="0" xfId="0">
      <alignment horizontal="center" vertical="top" wrapText="1"/>
    </xf>
    <xf applyAlignment="1" borderId="7" fillId="0" fontId="46" numFmtId="167" pivotButton="0" quotePrefix="0" xfId="0">
      <alignment horizontal="center" vertical="top" wrapText="1"/>
    </xf>
    <xf applyAlignment="1" borderId="7" fillId="0" fontId="20" numFmtId="0" pivotButton="0" quotePrefix="0" xfId="0">
      <alignment horizontal="left"/>
    </xf>
    <xf applyAlignment="1" borderId="1" fillId="0" fontId="47" numFmtId="1" pivotButton="0" quotePrefix="0" xfId="0">
      <alignment horizontal="center" vertical="center"/>
    </xf>
    <xf applyAlignment="1" borderId="7" fillId="0" fontId="47" numFmtId="0" pivotButton="0" quotePrefix="0" xfId="0">
      <alignment horizontal="left" vertical="center"/>
    </xf>
    <xf applyAlignment="1" borderId="7" fillId="0" fontId="20" numFmtId="0" pivotButton="0" quotePrefix="0" xfId="0">
      <alignment horizontal="left"/>
    </xf>
    <xf applyAlignment="1" borderId="7" fillId="5" fontId="20" numFmtId="0" pivotButton="0" quotePrefix="0" xfId="0">
      <alignment horizontal="left"/>
    </xf>
    <xf applyAlignment="1" borderId="7" fillId="5" fontId="47" numFmtId="0" pivotButton="0" quotePrefix="0" xfId="0">
      <alignment horizontal="left" vertical="center"/>
    </xf>
    <xf applyAlignment="1" borderId="9" fillId="0" fontId="9" numFmtId="0" pivotButton="0" quotePrefix="0" xfId="4">
      <alignment horizontal="left" shrinkToFit="1" vertical="center"/>
    </xf>
    <xf applyAlignment="1" borderId="9" fillId="0" fontId="9" numFmtId="0" pivotButton="0" quotePrefix="0" xfId="4">
      <alignment horizontal="left" vertical="center" wrapText="1"/>
    </xf>
    <xf applyAlignment="1" borderId="7" fillId="0" fontId="35" numFmtId="0" pivotButton="0" quotePrefix="0" xfId="0">
      <alignment vertical="center"/>
    </xf>
    <xf applyAlignment="1" borderId="12" fillId="10" fontId="18" numFmtId="0" pivotButton="0" quotePrefix="0" xfId="2">
      <alignment vertical="center"/>
    </xf>
    <xf borderId="1" fillId="0" fontId="41" numFmtId="0" pivotButton="0" quotePrefix="0" xfId="0"/>
    <xf borderId="1" fillId="0" fontId="7" numFmtId="2" pivotButton="0" quotePrefix="0" xfId="2"/>
    <xf borderId="1" fillId="0" fontId="4" numFmtId="2" pivotButton="0" quotePrefix="0" xfId="0"/>
    <xf borderId="1" fillId="0" fontId="43" numFmtId="0" pivotButton="0" quotePrefix="0" xfId="0"/>
    <xf borderId="1" fillId="0" fontId="53" numFmtId="0" pivotButton="0" quotePrefix="0" xfId="0"/>
    <xf borderId="1" fillId="0" fontId="53" numFmtId="0" pivotButton="0" quotePrefix="0" xfId="0"/>
    <xf applyAlignment="1" borderId="1" fillId="0" fontId="54" numFmtId="0" pivotButton="0" quotePrefix="0" xfId="0">
      <alignment vertical="top" wrapText="1"/>
    </xf>
    <xf applyAlignment="1" borderId="1" fillId="0" fontId="54" numFmtId="0" pivotButton="0" quotePrefix="0" xfId="0">
      <alignment vertical="top" wrapText="1"/>
    </xf>
    <xf borderId="0" fillId="5" fontId="0" numFmtId="0" pivotButton="0" quotePrefix="0" xfId="0"/>
    <xf borderId="0" fillId="5" fontId="57" numFmtId="0" pivotButton="0" quotePrefix="0" xfId="4"/>
    <xf borderId="0" fillId="0" fontId="10" numFmtId="0" pivotButton="0" quotePrefix="0" xfId="4"/>
    <xf borderId="0" fillId="0" fontId="0" numFmtId="0" pivotButton="0" quotePrefix="0" xfId="0"/>
    <xf applyAlignment="1" borderId="0" fillId="5" fontId="10" numFmtId="0" pivotButton="0" quotePrefix="0" xfId="4">
      <alignment horizontal="center"/>
    </xf>
    <xf borderId="0" fillId="5" fontId="0" numFmtId="0" pivotButton="0" quotePrefix="0" xfId="0"/>
    <xf borderId="7" fillId="20" fontId="33" numFmtId="0" pivotButton="0" quotePrefix="0" xfId="0"/>
    <xf applyAlignment="1" borderId="8" fillId="20" fontId="33" numFmtId="0" pivotButton="0" quotePrefix="0" xfId="0">
      <alignment horizontal="center"/>
    </xf>
    <xf applyAlignment="1" borderId="9" fillId="20" fontId="33" numFmtId="0" pivotButton="0" quotePrefix="0" xfId="0">
      <alignment horizontal="center"/>
    </xf>
    <xf applyAlignment="1" borderId="1" fillId="12" fontId="31" numFmtId="0" pivotButton="0" quotePrefix="0" xfId="1">
      <alignment horizontal="center" vertical="center" wrapText="1"/>
    </xf>
    <xf applyAlignment="1" borderId="1" fillId="20" fontId="31" numFmtId="0" pivotButton="0" quotePrefix="0" xfId="1">
      <alignment horizontal="center" vertical="center" wrapText="1"/>
    </xf>
    <xf applyAlignment="1" borderId="1" fillId="21" fontId="31" numFmtId="0" pivotButton="0" quotePrefix="0" xfId="1">
      <alignment horizontal="center" vertical="center" wrapText="1"/>
    </xf>
    <xf applyAlignment="1" borderId="1" fillId="22" fontId="31" numFmtId="0" pivotButton="0" quotePrefix="0" xfId="1">
      <alignment horizontal="center" vertical="center" wrapText="1"/>
    </xf>
    <xf borderId="0" fillId="0" fontId="36" numFmtId="0" pivotButton="0" quotePrefix="0" xfId="0"/>
    <xf applyAlignment="1" borderId="1" fillId="12" fontId="33" numFmtId="0" pivotButton="0" quotePrefix="0" xfId="0">
      <alignment horizontal="center" vertical="center"/>
    </xf>
    <xf applyAlignment="1" borderId="1" fillId="12" fontId="33" numFmtId="0" pivotButton="0" quotePrefix="0" xfId="6">
      <alignment horizontal="center" vertical="center"/>
    </xf>
    <xf applyAlignment="1" borderId="1" fillId="12" fontId="51" numFmtId="0" pivotButton="0" quotePrefix="0" xfId="0">
      <alignment horizontal="center" vertical="center"/>
    </xf>
    <xf applyAlignment="1" borderId="1" fillId="12" fontId="51" numFmtId="0" pivotButton="0" quotePrefix="0" xfId="6">
      <alignment horizontal="center" vertical="center" wrapText="1"/>
    </xf>
    <xf applyAlignment="1" borderId="1" fillId="12" fontId="51" numFmtId="0" pivotButton="0" quotePrefix="0" xfId="6">
      <alignment horizontal="center" vertical="center"/>
    </xf>
    <xf applyAlignment="1" borderId="1" fillId="20" fontId="51" numFmtId="0" pivotButton="0" quotePrefix="0" xfId="6">
      <alignment horizontal="center" vertical="center"/>
    </xf>
    <xf applyAlignment="1" borderId="1" fillId="20" fontId="33" numFmtId="2" pivotButton="0" quotePrefix="0" xfId="6">
      <alignment horizontal="center" vertical="center"/>
    </xf>
    <xf applyAlignment="1" borderId="1" fillId="21" fontId="51" numFmtId="0" pivotButton="0" quotePrefix="0" xfId="0">
      <alignment horizontal="center" vertical="center"/>
    </xf>
    <xf applyAlignment="1" borderId="1" fillId="21" fontId="33" numFmtId="2" pivotButton="0" quotePrefix="0" xfId="0">
      <alignment horizontal="center" vertical="center"/>
    </xf>
    <xf applyAlignment="1" borderId="1" fillId="22" fontId="51" numFmtId="0" pivotButton="0" quotePrefix="0" xfId="0">
      <alignment horizontal="center" vertical="center"/>
    </xf>
    <xf applyAlignment="1" borderId="1" fillId="22" fontId="33" numFmtId="2" pivotButton="0" quotePrefix="0" xfId="0">
      <alignment horizontal="center" vertical="center"/>
    </xf>
    <xf applyAlignment="1" borderId="9" fillId="12" fontId="33" numFmtId="0" pivotButton="0" quotePrefix="0" xfId="6">
      <alignment horizontal="center" vertical="center"/>
    </xf>
    <xf applyAlignment="1" borderId="1" fillId="8" fontId="31" numFmtId="0" pivotButton="0" quotePrefix="0" xfId="0">
      <alignment vertical="center" wrapText="1"/>
    </xf>
    <xf applyAlignment="1" borderId="1" fillId="8" fontId="33" numFmtId="0" pivotButton="0" quotePrefix="0" xfId="0">
      <alignment horizontal="center" vertical="center" wrapText="1"/>
    </xf>
    <xf applyAlignment="1" borderId="1" fillId="8" fontId="51" numFmtId="0" pivotButton="0" quotePrefix="0" xfId="0">
      <alignment horizontal="center" vertical="center"/>
    </xf>
    <xf applyAlignment="1" borderId="1" fillId="8" fontId="33" numFmtId="2" pivotButton="0" quotePrefix="0" xfId="6">
      <alignment horizontal="center" vertical="center"/>
    </xf>
    <xf applyAlignment="1" borderId="1" fillId="8" fontId="33" numFmtId="2" pivotButton="0" quotePrefix="0" xfId="0">
      <alignment horizontal="center" vertical="center"/>
    </xf>
    <xf applyAlignment="1" borderId="0" fillId="0" fontId="10" numFmtId="0" pivotButton="0" quotePrefix="0" xfId="4">
      <alignment horizontal="center"/>
    </xf>
    <xf applyAlignment="1" borderId="0" fillId="0" fontId="33" numFmtId="0" pivotButton="0" quotePrefix="0" xfId="0">
      <alignment vertical="center"/>
    </xf>
    <xf applyAlignment="1" borderId="0" fillId="0" fontId="60" numFmtId="0" pivotButton="0" quotePrefix="0" xfId="0">
      <alignment wrapText="1"/>
    </xf>
    <xf borderId="0" fillId="0" fontId="60" numFmtId="0" pivotButton="0" quotePrefix="0" xfId="0"/>
    <xf borderId="0" fillId="0" fontId="57" numFmtId="0" pivotButton="0" quotePrefix="0" xfId="4"/>
    <xf applyAlignment="1" borderId="1" fillId="12" fontId="51" numFmtId="0" pivotButton="0" quotePrefix="0" xfId="6">
      <alignment horizontal="left" vertical="center" wrapText="1"/>
    </xf>
    <xf applyAlignment="1" borderId="1" fillId="8" fontId="33" numFmtId="0" pivotButton="0" quotePrefix="0" xfId="0">
      <alignment vertical="center" wrapText="1"/>
    </xf>
    <xf applyAlignment="1" borderId="9" fillId="8" fontId="33" numFmtId="0" pivotButton="0" quotePrefix="0" xfId="0">
      <alignment horizontal="center" vertical="center" wrapText="1"/>
    </xf>
    <xf applyAlignment="1" borderId="0" fillId="0" fontId="33" numFmtId="0" pivotButton="0" quotePrefix="0" xfId="0">
      <alignment horizontal="center" vertical="center"/>
    </xf>
    <xf applyAlignment="1" borderId="0" fillId="0" fontId="51" numFmtId="0" pivotButton="0" quotePrefix="0" xfId="0">
      <alignment horizontal="center" vertical="center"/>
    </xf>
    <xf applyAlignment="1" borderId="0" fillId="0" fontId="33" numFmtId="2" pivotButton="0" quotePrefix="0" xfId="0">
      <alignment horizontal="center" vertical="center"/>
    </xf>
    <xf borderId="0" fillId="0" fontId="51" numFmtId="0" pivotButton="0" quotePrefix="0" xfId="0"/>
    <xf applyAlignment="1" borderId="0" fillId="0" fontId="51" numFmtId="0" pivotButton="0" quotePrefix="0" xfId="0">
      <alignment horizontal="center"/>
    </xf>
    <xf applyAlignment="1" borderId="0" fillId="0" fontId="51" numFmtId="0" pivotButton="0" quotePrefix="0" xfId="0">
      <alignment wrapText="1"/>
    </xf>
    <xf applyAlignment="1" borderId="0" fillId="0" fontId="51" numFmtId="0" pivotButton="0" quotePrefix="0" xfId="0">
      <alignment horizontal="center" wrapText="1"/>
    </xf>
    <xf applyAlignment="1" borderId="0" fillId="0" fontId="51" numFmtId="0" pivotButton="0" quotePrefix="0" xfId="0">
      <alignment horizontal="left"/>
    </xf>
    <xf applyAlignment="1" borderId="0" fillId="0" fontId="51" numFmtId="0" pivotButton="0" quotePrefix="0" xfId="0">
      <alignment horizontal="center" vertical="center"/>
    </xf>
    <xf applyAlignment="1" borderId="0" fillId="0" fontId="51" numFmtId="0" pivotButton="0" quotePrefix="0" xfId="0">
      <alignment horizontal="left" wrapText="1"/>
    </xf>
    <xf applyAlignment="1" borderId="0" fillId="0" fontId="33" numFmtId="0" pivotButton="0" quotePrefix="0" xfId="0">
      <alignment horizontal="center" vertical="center"/>
    </xf>
    <xf borderId="7" fillId="5" fontId="33" numFmtId="0" pivotButton="0" quotePrefix="0" xfId="0"/>
    <xf applyAlignment="1" borderId="8" fillId="5" fontId="33" numFmtId="0" pivotButton="0" quotePrefix="0" xfId="0">
      <alignment horizontal="center"/>
    </xf>
    <xf applyAlignment="1" borderId="9" fillId="5" fontId="33" numFmtId="0" pivotButton="0" quotePrefix="0" xfId="0">
      <alignment horizontal="center"/>
    </xf>
    <xf applyAlignment="1" borderId="1" fillId="5" fontId="31" numFmtId="0" pivotButton="0" quotePrefix="0" xfId="1">
      <alignment horizontal="center" vertical="center" wrapText="1"/>
    </xf>
    <xf applyAlignment="1" borderId="1" fillId="5" fontId="33" numFmtId="0" pivotButton="0" quotePrefix="0" xfId="1">
      <alignment horizontal="center" vertical="center" wrapText="1"/>
    </xf>
    <xf applyAlignment="1" borderId="0" fillId="0" fontId="3" numFmtId="0" pivotButton="0" quotePrefix="0" xfId="0">
      <alignment vertical="top" wrapText="1"/>
    </xf>
    <xf applyAlignment="1" borderId="1" fillId="5" fontId="33" numFmtId="0" pivotButton="0" quotePrefix="0" xfId="0">
      <alignment horizontal="center" vertical="center"/>
    </xf>
    <xf applyAlignment="1" borderId="1" fillId="5" fontId="51" numFmtId="0" pivotButton="0" quotePrefix="0" xfId="6">
      <alignment horizontal="center" vertical="center"/>
    </xf>
    <xf applyAlignment="1" borderId="1" fillId="5" fontId="51" numFmtId="0" pivotButton="0" quotePrefix="0" xfId="0">
      <alignment horizontal="center" vertical="center"/>
    </xf>
    <xf applyAlignment="1" borderId="1" fillId="5" fontId="33" numFmtId="2" pivotButton="0" quotePrefix="0" xfId="6">
      <alignment horizontal="center" vertical="center"/>
    </xf>
    <xf applyAlignment="1" borderId="1" fillId="5" fontId="33" numFmtId="2" pivotButton="0" quotePrefix="0" xfId="0">
      <alignment horizontal="center" vertical="center"/>
    </xf>
    <xf applyAlignment="1" borderId="9" fillId="5" fontId="51" numFmtId="0" pivotButton="0" quotePrefix="0" xfId="6">
      <alignment horizontal="center" vertical="center"/>
    </xf>
    <xf applyAlignment="1" borderId="1" fillId="12" fontId="33" numFmtId="0" pivotButton="0" quotePrefix="0" xfId="0">
      <alignment vertical="center" wrapText="1"/>
    </xf>
    <xf applyAlignment="1" borderId="9" fillId="12" fontId="33" numFmtId="0" pivotButton="0" quotePrefix="0" xfId="0">
      <alignment horizontal="center" vertical="center" wrapText="1"/>
    </xf>
    <xf applyAlignment="1" borderId="1" fillId="12" fontId="33" numFmtId="2" pivotButton="0" quotePrefix="0" xfId="6">
      <alignment horizontal="center" vertical="center"/>
    </xf>
    <xf applyAlignment="1" borderId="1" fillId="12" fontId="33" numFmtId="2" pivotButton="0" quotePrefix="0" xfId="0">
      <alignment horizontal="center" vertical="center"/>
    </xf>
    <xf applyAlignment="1" borderId="1" fillId="12" fontId="61" numFmtId="0" pivotButton="0" quotePrefix="0" xfId="0">
      <alignment vertical="center" wrapText="1"/>
    </xf>
    <xf applyAlignment="1" borderId="1" fillId="12" fontId="33" numFmtId="0" pivotButton="0" quotePrefix="0" xfId="0">
      <alignment horizontal="center" vertical="center" wrapText="1"/>
    </xf>
    <xf applyAlignment="1" borderId="9" fillId="12" fontId="51" numFmtId="0" pivotButton="0" quotePrefix="0" xfId="0">
      <alignment horizontal="center" vertical="center"/>
    </xf>
    <xf applyAlignment="1" borderId="0" fillId="5" fontId="60" numFmtId="0" pivotButton="0" quotePrefix="0" xfId="0">
      <alignment wrapText="1"/>
    </xf>
    <xf borderId="0" fillId="5" fontId="60" numFmtId="0" pivotButton="0" quotePrefix="0" xfId="0"/>
    <xf applyAlignment="1" borderId="0" fillId="5" fontId="33" numFmtId="0" pivotButton="0" quotePrefix="0" xfId="0">
      <alignment vertical="center"/>
    </xf>
    <xf applyAlignment="1" borderId="1" fillId="8" fontId="33" numFmtId="2" pivotButton="0" quotePrefix="0" xfId="0">
      <alignment vertical="center" wrapText="1"/>
    </xf>
    <xf borderId="0" fillId="5" fontId="51" numFmtId="0" pivotButton="0" quotePrefix="0" xfId="0"/>
    <xf applyAlignment="1" borderId="0" fillId="5" fontId="51" numFmtId="0" pivotButton="0" quotePrefix="0" xfId="0">
      <alignment horizontal="center"/>
    </xf>
    <xf applyAlignment="1" borderId="0" fillId="5" fontId="51" numFmtId="0" pivotButton="0" quotePrefix="0" xfId="0">
      <alignment wrapText="1"/>
    </xf>
    <xf applyAlignment="1" borderId="0" fillId="5" fontId="51" numFmtId="0" pivotButton="0" quotePrefix="0" xfId="0">
      <alignment horizontal="center" wrapText="1"/>
    </xf>
    <xf applyAlignment="1" borderId="0" fillId="5" fontId="51" numFmtId="0" pivotButton="0" quotePrefix="0" xfId="0">
      <alignment horizontal="left"/>
    </xf>
    <xf applyAlignment="1" borderId="0" fillId="5" fontId="51" numFmtId="0" pivotButton="0" quotePrefix="0" xfId="0">
      <alignment horizontal="center" vertical="center"/>
    </xf>
    <xf applyAlignment="1" borderId="0" fillId="5" fontId="51" numFmtId="0" pivotButton="0" quotePrefix="0" xfId="0">
      <alignment horizontal="left" wrapText="1"/>
    </xf>
    <xf applyAlignment="1" borderId="0" fillId="5" fontId="33" numFmtId="0" pivotButton="0" quotePrefix="0" xfId="0">
      <alignment horizontal="center" vertical="center"/>
    </xf>
    <xf applyAlignment="1" borderId="1" fillId="12" fontId="49" numFmtId="0" pivotButton="0" quotePrefix="0" xfId="0">
      <alignment horizontal="center" vertical="center"/>
    </xf>
    <xf applyAlignment="1" borderId="9" fillId="12" fontId="49" numFmtId="0" pivotButton="0" quotePrefix="0" xfId="6">
      <alignment horizontal="center" vertical="center"/>
    </xf>
    <xf applyAlignment="1" borderId="1" fillId="5" fontId="63" numFmtId="0" pivotButton="0" quotePrefix="0" xfId="0">
      <alignment horizontal="center" vertical="center"/>
    </xf>
    <xf applyAlignment="1" borderId="1" fillId="5" fontId="49" numFmtId="0" pivotButton="0" quotePrefix="0" xfId="6">
      <alignment horizontal="center" vertical="center"/>
    </xf>
    <xf applyAlignment="1" borderId="1" fillId="5" fontId="49" numFmtId="0" pivotButton="0" quotePrefix="0" xfId="0">
      <alignment horizontal="center" vertical="center"/>
    </xf>
    <xf applyAlignment="1" borderId="1" fillId="5" fontId="63" numFmtId="2" pivotButton="0" quotePrefix="0" xfId="6">
      <alignment horizontal="center" vertical="center"/>
    </xf>
    <xf applyAlignment="1" borderId="1" fillId="5" fontId="63" numFmtId="2" pivotButton="0" quotePrefix="0" xfId="0">
      <alignment horizontal="center" vertical="center"/>
    </xf>
    <xf applyAlignment="1" borderId="9" fillId="5" fontId="49" numFmtId="0" pivotButton="0" quotePrefix="0" xfId="6">
      <alignment horizontal="center" vertical="center"/>
    </xf>
    <xf applyAlignment="1" borderId="1" fillId="16" fontId="49" numFmtId="0" pivotButton="0" quotePrefix="0" xfId="0">
      <alignment horizontal="center" vertical="center"/>
    </xf>
    <xf applyAlignment="1" borderId="1" fillId="12" fontId="64" numFmtId="0" pivotButton="0" quotePrefix="0" xfId="0">
      <alignment vertical="center" wrapText="1"/>
    </xf>
    <xf applyAlignment="1" borderId="1" fillId="12" fontId="63" numFmtId="0" pivotButton="0" quotePrefix="0" xfId="0">
      <alignment vertical="center" wrapText="1"/>
    </xf>
    <xf applyAlignment="1" borderId="1" fillId="12" fontId="63" numFmtId="0" pivotButton="0" quotePrefix="0" xfId="0">
      <alignment horizontal="center" vertical="center" wrapText="1"/>
    </xf>
    <xf applyAlignment="1" borderId="1" fillId="12" fontId="63" numFmtId="2" pivotButton="0" quotePrefix="0" xfId="6">
      <alignment horizontal="center" vertical="center"/>
    </xf>
    <xf applyAlignment="1" borderId="9" fillId="12" fontId="49" numFmtId="0" pivotButton="0" quotePrefix="0" xfId="0">
      <alignment horizontal="center" vertical="center"/>
    </xf>
    <xf applyAlignment="1" borderId="1" fillId="12" fontId="63" numFmtId="2" pivotButton="0" quotePrefix="0" xfId="0">
      <alignment horizontal="center" vertical="center"/>
    </xf>
    <xf applyAlignment="1" borderId="1" fillId="5" fontId="51" numFmtId="0" pivotButton="0" quotePrefix="0" xfId="6">
      <alignment horizontal="center" vertical="center" wrapText="1"/>
    </xf>
    <xf borderId="0" fillId="0" fontId="41" numFmtId="0" pivotButton="0" quotePrefix="0" xfId="0"/>
    <xf applyAlignment="1" borderId="0" fillId="0" fontId="41" numFmtId="0" pivotButton="0" quotePrefix="0" xfId="0">
      <alignment horizontal="center"/>
    </xf>
    <xf applyAlignment="1" borderId="0" fillId="0" fontId="41" numFmtId="0" pivotButton="0" quotePrefix="0" xfId="0">
      <alignment wrapText="1"/>
    </xf>
    <xf borderId="1" fillId="12" fontId="18" numFmtId="0" pivotButton="0" quotePrefix="0" xfId="2"/>
    <xf applyAlignment="1" borderId="12" fillId="10" fontId="18" numFmtId="0" pivotButton="0" quotePrefix="0" xfId="2">
      <alignment horizontal="center" vertical="center"/>
    </xf>
    <xf borderId="1" fillId="0" fontId="41" numFmtId="0" pivotButton="0" quotePrefix="0" xfId="0"/>
    <xf borderId="1" fillId="0" fontId="43" numFmtId="0" pivotButton="0" quotePrefix="0" xfId="0"/>
    <xf applyAlignment="1" borderId="9" fillId="0" fontId="9" numFmtId="0" pivotButton="0" quotePrefix="0" xfId="4">
      <alignment horizontal="center" vertical="center" wrapText="1"/>
    </xf>
    <xf applyAlignment="1" borderId="9" fillId="0" fontId="9" numFmtId="0" pivotButton="0" quotePrefix="0" xfId="4">
      <alignment horizontal="center" shrinkToFit="1" vertical="center"/>
    </xf>
    <xf applyAlignment="1" borderId="1" fillId="0" fontId="9" numFmtId="2" pivotButton="0" quotePrefix="0" xfId="4">
      <alignment horizontal="left" vertical="center" wrapText="1"/>
    </xf>
    <xf applyAlignment="1" borderId="1" fillId="5" fontId="9" numFmtId="2" pivotButton="0" quotePrefix="0" xfId="4">
      <alignment horizontal="left" vertical="center" wrapText="1"/>
    </xf>
    <xf applyAlignment="1" borderId="1" fillId="23" fontId="18" numFmtId="2" pivotButton="0" quotePrefix="0" xfId="2">
      <alignment horizontal="center" vertical="center"/>
    </xf>
    <xf applyAlignment="1" borderId="12" fillId="10" fontId="28" numFmtId="0" pivotButton="0" quotePrefix="0" xfId="2">
      <alignment horizontal="center" vertical="center"/>
    </xf>
    <xf applyAlignment="1" borderId="9" fillId="0" fontId="52" numFmtId="0" pivotButton="0" quotePrefix="0" xfId="4">
      <alignment horizontal="left" vertical="center" wrapText="1"/>
    </xf>
    <xf applyAlignment="1" borderId="1" fillId="0" fontId="9" numFmtId="2" pivotButton="0" quotePrefix="0" xfId="0">
      <alignment horizontal="left" vertical="center" wrapText="1"/>
    </xf>
    <xf applyAlignment="1" borderId="1" fillId="0" fontId="9" numFmtId="2" pivotButton="0" quotePrefix="0" xfId="4">
      <alignment horizontal="left" shrinkToFit="1" vertical="center"/>
    </xf>
    <xf applyAlignment="1" borderId="0" fillId="24" fontId="42" numFmtId="0" pivotButton="0" quotePrefix="0" xfId="0">
      <alignment vertical="top" wrapText="1"/>
    </xf>
    <xf applyAlignment="1" borderId="0" fillId="0" fontId="41" numFmtId="0" pivotButton="0" quotePrefix="0" xfId="0">
      <alignment horizontal="center" vertical="center"/>
    </xf>
    <xf borderId="0" fillId="0" fontId="12" numFmtId="0" pivotButton="0" quotePrefix="0" xfId="0"/>
    <xf borderId="0" fillId="8" fontId="36" numFmtId="0" pivotButton="0" quotePrefix="0" xfId="0"/>
    <xf applyAlignment="1" borderId="1" fillId="0" fontId="36" numFmtId="0" pivotButton="0" quotePrefix="0" xfId="0">
      <alignment horizontal="center"/>
    </xf>
    <xf borderId="0" fillId="0" fontId="36" numFmtId="2" pivotButton="0" quotePrefix="0" xfId="0"/>
    <xf applyAlignment="1" borderId="9" fillId="0" fontId="9" numFmtId="0" pivotButton="0" quotePrefix="0" xfId="4">
      <alignment horizontal="left" shrinkToFit="1" vertical="center" wrapText="1"/>
    </xf>
    <xf applyAlignment="1" borderId="1" fillId="0" fontId="9" numFmtId="0" pivotButton="0" quotePrefix="0" xfId="4">
      <alignment horizontal="left" shrinkToFit="1" vertical="center"/>
    </xf>
    <xf applyAlignment="1" borderId="1" fillId="0" fontId="9" numFmtId="0" pivotButton="0" quotePrefix="0" xfId="4">
      <alignment horizontal="left" vertical="center" wrapText="1"/>
    </xf>
    <xf applyAlignment="1" borderId="13" fillId="0" fontId="4" numFmtId="165" pivotButton="0" quotePrefix="0" xfId="0">
      <alignment horizontal="center"/>
    </xf>
    <xf applyAlignment="1" borderId="0" fillId="5" fontId="39" numFmtId="0" pivotButton="0" quotePrefix="0" xfId="0">
      <alignment horizontal="left"/>
    </xf>
    <xf applyAlignment="1" borderId="17" fillId="14" fontId="8" numFmtId="0" pivotButton="0" quotePrefix="0" xfId="2">
      <alignment horizontal="center" vertical="center"/>
    </xf>
    <xf applyAlignment="1" borderId="18" fillId="15" fontId="8" numFmtId="0" pivotButton="0" quotePrefix="0" xfId="2">
      <alignment horizontal="center" vertical="center"/>
    </xf>
    <xf applyAlignment="1" borderId="1" fillId="0" fontId="39" numFmtId="1" pivotButton="0" quotePrefix="0" xfId="0">
      <alignment horizontal="center"/>
    </xf>
    <xf applyAlignment="1" borderId="1" fillId="0" fontId="39" numFmtId="1" pivotButton="0" quotePrefix="0" xfId="0">
      <alignment horizontal="center" wrapText="1"/>
    </xf>
    <xf applyAlignment="1" borderId="13" fillId="0" fontId="39" numFmtId="1" pivotButton="0" quotePrefix="0" xfId="0">
      <alignment horizontal="center" wrapText="1"/>
    </xf>
    <xf applyAlignment="1" borderId="1" fillId="0" fontId="40" numFmtId="165" pivotButton="0" quotePrefix="0" xfId="0">
      <alignment horizontal="center"/>
    </xf>
    <xf applyAlignment="1" borderId="1" fillId="0" fontId="20" numFmtId="0" pivotButton="0" quotePrefix="0" xfId="0">
      <alignment horizontal="left" wrapText="1"/>
    </xf>
    <xf applyAlignment="1" borderId="1" fillId="5" fontId="20" numFmtId="0" pivotButton="0" quotePrefix="0" xfId="0">
      <alignment horizontal="left" wrapText="1"/>
    </xf>
    <xf applyAlignment="1" borderId="1" fillId="0" fontId="39" numFmtId="0" pivotButton="0" quotePrefix="0" xfId="0">
      <alignment horizontal="left" wrapText="1"/>
    </xf>
    <xf applyAlignment="1" borderId="13" fillId="0" fontId="7" numFmtId="0" pivotButton="0" quotePrefix="0" xfId="0">
      <alignment horizontal="left"/>
    </xf>
    <xf applyAlignment="1" borderId="0" fillId="5" fontId="20" numFmtId="0" pivotButton="0" quotePrefix="0" xfId="0">
      <alignment horizontal="left" wrapText="1"/>
    </xf>
    <xf applyAlignment="1" borderId="1" fillId="5" fontId="20" numFmtId="0" pivotButton="0" quotePrefix="0" xfId="0">
      <alignment horizontal="left"/>
    </xf>
    <xf applyAlignment="1" borderId="1" fillId="5" fontId="28" numFmtId="0" pivotButton="0" quotePrefix="0" xfId="2">
      <alignment horizontal="center" vertical="center"/>
    </xf>
    <xf applyAlignment="1" borderId="0" fillId="0" fontId="0" numFmtId="0" pivotButton="0" quotePrefix="0" xfId="0">
      <alignment horizontal="center" vertical="top" wrapText="1"/>
    </xf>
    <xf applyAlignment="1" borderId="7" fillId="5" fontId="18" numFmtId="0" pivotButton="0" quotePrefix="0" xfId="0">
      <alignment horizontal="left" wrapText="1"/>
    </xf>
    <xf applyAlignment="1" borderId="7" fillId="5" fontId="18" numFmtId="0" pivotButton="0" quotePrefix="0" xfId="0">
      <alignment horizontal="left" vertical="center" wrapText="1"/>
    </xf>
    <xf applyAlignment="1" borderId="7" fillId="0" fontId="18" numFmtId="0" pivotButton="0" quotePrefix="0" xfId="0">
      <alignment horizontal="left" wrapText="1"/>
    </xf>
    <xf applyAlignment="1" borderId="7" fillId="0" fontId="18" numFmtId="0" pivotButton="0" quotePrefix="0" xfId="0">
      <alignment horizontal="left" vertical="center" wrapText="1"/>
    </xf>
    <xf applyAlignment="1" borderId="1" fillId="0" fontId="18" numFmtId="1" pivotButton="0" quotePrefix="0" xfId="0">
      <alignment horizontal="left" vertical="center" wrapText="1"/>
    </xf>
    <xf applyAlignment="1" borderId="1" fillId="0" fontId="38" numFmtId="1" pivotButton="0" quotePrefix="0" xfId="0">
      <alignment horizontal="left" vertical="center" wrapText="1"/>
    </xf>
    <xf applyAlignment="1" borderId="1" fillId="5" fontId="18" numFmtId="1" pivotButton="0" quotePrefix="0" xfId="0">
      <alignment horizontal="left" vertical="center" wrapText="1"/>
    </xf>
    <xf applyAlignment="1" borderId="1" fillId="0" fontId="18" numFmtId="1" pivotButton="0" quotePrefix="0" xfId="0">
      <alignment horizontal="left" vertical="center" wrapText="1"/>
    </xf>
    <xf applyAlignment="1" borderId="7" fillId="0" fontId="18" numFmtId="1" pivotButton="0" quotePrefix="0" xfId="0">
      <alignment horizontal="left" vertical="center" wrapText="1"/>
    </xf>
    <xf applyAlignment="1" borderId="1" fillId="0" fontId="4" numFmtId="0" pivotButton="0" quotePrefix="0" xfId="0">
      <alignment horizontal="left" vertical="center" wrapText="1"/>
    </xf>
    <xf applyAlignment="1" borderId="1" fillId="0" fontId="66" numFmtId="167" pivotButton="0" quotePrefix="0" xfId="0">
      <alignment horizontal="left" vertical="top" wrapText="1"/>
    </xf>
    <xf applyAlignment="1" borderId="1" fillId="5" fontId="4" numFmtId="0" pivotButton="0" quotePrefix="0" xfId="0">
      <alignment horizontal="left" vertical="center" wrapText="1"/>
    </xf>
    <xf applyAlignment="1" borderId="1" fillId="0" fontId="4" numFmtId="0" pivotButton="0" quotePrefix="0" xfId="0">
      <alignment horizontal="left" vertical="center" wrapText="1"/>
    </xf>
    <xf applyAlignment="1" borderId="30" fillId="0" fontId="7" numFmtId="0" pivotButton="0" quotePrefix="0" xfId="0">
      <alignment horizontal="left"/>
    </xf>
    <xf applyAlignment="1" borderId="30" fillId="5" fontId="7" numFmtId="0" pivotButton="0" quotePrefix="0" xfId="0">
      <alignment horizontal="left"/>
    </xf>
    <xf applyAlignment="1" borderId="7" fillId="0" fontId="66" numFmtId="167" pivotButton="0" quotePrefix="0" xfId="0">
      <alignment horizontal="left" vertical="top" wrapText="1"/>
    </xf>
    <xf applyAlignment="1" borderId="7" fillId="0" fontId="7" numFmtId="0" pivotButton="0" quotePrefix="0" xfId="0">
      <alignment horizontal="left"/>
    </xf>
    <xf applyAlignment="1" borderId="7" fillId="0" fontId="4" numFmtId="0" pivotButton="0" quotePrefix="0" xfId="0">
      <alignment horizontal="left" vertical="center" wrapText="1"/>
    </xf>
    <xf applyAlignment="1" borderId="7" fillId="5" fontId="7" numFmtId="0" pivotButton="0" quotePrefix="0" xfId="0">
      <alignment horizontal="left"/>
    </xf>
    <xf applyAlignment="1" borderId="7" fillId="0" fontId="4" numFmtId="0" pivotButton="0" quotePrefix="0" xfId="0">
      <alignment horizontal="left" vertical="center" wrapText="1"/>
    </xf>
    <xf applyAlignment="1" borderId="7" fillId="5" fontId="4" numFmtId="0" pivotButton="0" quotePrefix="0" xfId="0">
      <alignment horizontal="left" vertical="center" wrapText="1"/>
    </xf>
    <xf applyAlignment="1" borderId="1" fillId="0" fontId="18" numFmtId="1" pivotButton="0" quotePrefix="0" xfId="0">
      <alignment horizontal="left" vertical="center"/>
    </xf>
    <xf applyAlignment="1" borderId="7" fillId="0" fontId="18" numFmtId="0" pivotButton="0" quotePrefix="0" xfId="0">
      <alignment horizontal="left" vertical="center"/>
    </xf>
    <xf applyAlignment="1" borderId="7" fillId="5" fontId="18" numFmtId="0" pivotButton="0" quotePrefix="0" xfId="0">
      <alignment horizontal="left" vertical="center"/>
    </xf>
    <xf applyAlignment="1" borderId="4" fillId="0" fontId="36" numFmtId="0" pivotButton="0" quotePrefix="0" xfId="0">
      <alignment horizontal="left" vertical="center" wrapText="1"/>
    </xf>
    <xf applyAlignment="1" borderId="1" fillId="0" fontId="67" numFmtId="167" pivotButton="0" quotePrefix="0" xfId="0">
      <alignment horizontal="left" vertical="top" wrapText="1"/>
    </xf>
    <xf applyAlignment="1" borderId="7" fillId="0" fontId="67" numFmtId="167" pivotButton="0" quotePrefix="0" xfId="0">
      <alignment horizontal="left" vertical="top" wrapText="1"/>
    </xf>
    <xf applyAlignment="1" borderId="0" fillId="5" fontId="10" numFmtId="0" pivotButton="0" quotePrefix="0" xfId="4">
      <alignment horizontal="center"/>
    </xf>
    <xf applyAlignment="1" borderId="0" fillId="4" fontId="7" numFmtId="0" pivotButton="0" quotePrefix="0" xfId="2">
      <alignment horizontal="center" vertical="center" wrapText="1"/>
    </xf>
    <xf applyAlignment="1" borderId="1" fillId="0" fontId="58" numFmtId="0" pivotButton="0" quotePrefix="0" xfId="0">
      <alignment horizontal="center"/>
    </xf>
    <xf applyAlignment="1" borderId="7" fillId="21" fontId="33" numFmtId="0" pivotButton="0" quotePrefix="0" xfId="0">
      <alignment horizontal="center"/>
    </xf>
    <xf applyAlignment="1" borderId="8" fillId="21" fontId="33" numFmtId="0" pivotButton="0" quotePrefix="0" xfId="0">
      <alignment horizontal="center"/>
    </xf>
    <xf applyAlignment="1" borderId="9" fillId="21" fontId="33" numFmtId="0" pivotButton="0" quotePrefix="0" xfId="0">
      <alignment horizontal="center"/>
    </xf>
    <xf applyAlignment="1" borderId="0" fillId="0" fontId="33" numFmtId="0" pivotButton="0" quotePrefix="0" xfId="0">
      <alignment horizontal="center"/>
    </xf>
    <xf applyAlignment="1" borderId="0" fillId="0" fontId="51" numFmtId="0" pivotButton="0" quotePrefix="0" xfId="0">
      <alignment horizontal="center" wrapText="1"/>
    </xf>
    <xf applyAlignment="1" borderId="7" fillId="22" fontId="33" numFmtId="0" pivotButton="0" quotePrefix="0" xfId="0">
      <alignment horizontal="center"/>
    </xf>
    <xf applyAlignment="1" borderId="8" fillId="22" fontId="33" numFmtId="0" pivotButton="0" quotePrefix="0" xfId="0">
      <alignment horizontal="center"/>
    </xf>
    <xf applyAlignment="1" borderId="9" fillId="22" fontId="33" numFmtId="0" pivotButton="0" quotePrefix="0" xfId="0">
      <alignment horizontal="center"/>
    </xf>
    <xf applyAlignment="1" borderId="34" fillId="5" fontId="59" numFmtId="0" pivotButton="0" quotePrefix="0" xfId="0">
      <alignment horizontal="center" vertical="top" wrapText="1"/>
    </xf>
    <xf applyAlignment="1" borderId="7" fillId="5" fontId="33" numFmtId="0" pivotButton="0" quotePrefix="0" xfId="0">
      <alignment horizontal="center"/>
    </xf>
    <xf applyAlignment="1" borderId="8" fillId="5" fontId="33" numFmtId="0" pivotButton="0" quotePrefix="0" xfId="0">
      <alignment horizontal="center"/>
    </xf>
    <xf applyAlignment="1" borderId="9" fillId="5" fontId="33" numFmtId="0" pivotButton="0" quotePrefix="0" xfId="0">
      <alignment horizontal="center"/>
    </xf>
    <xf applyAlignment="1" borderId="7" fillId="8" fontId="62" numFmtId="0" pivotButton="0" quotePrefix="0" xfId="0">
      <alignment horizontal="center" vertical="center" wrapText="1"/>
    </xf>
    <xf applyAlignment="1" borderId="9" fillId="8" fontId="62" numFmtId="0" pivotButton="0" quotePrefix="0" xfId="0">
      <alignment horizontal="center" vertical="center" wrapText="1"/>
    </xf>
    <xf applyAlignment="1" borderId="7" fillId="5" fontId="58" numFmtId="0" pivotButton="0" quotePrefix="0" xfId="0">
      <alignment horizontal="center"/>
    </xf>
    <xf applyAlignment="1" borderId="8" fillId="5" fontId="58" numFmtId="0" pivotButton="0" quotePrefix="0" xfId="0">
      <alignment horizontal="center"/>
    </xf>
    <xf applyAlignment="1" borderId="9" fillId="5" fontId="58" numFmtId="0" pivotButton="0" quotePrefix="0" xfId="0">
      <alignment horizontal="center"/>
    </xf>
    <xf applyAlignment="1" borderId="0" fillId="5" fontId="33" numFmtId="0" pivotButton="0" quotePrefix="0" xfId="0">
      <alignment horizontal="center"/>
    </xf>
    <xf applyAlignment="1" borderId="0" fillId="5" fontId="51" numFmtId="0" pivotButton="0" quotePrefix="0" xfId="0">
      <alignment horizontal="center" wrapText="1"/>
    </xf>
    <xf applyAlignment="1" borderId="1" fillId="5" fontId="58" numFmtId="0" pivotButton="0" quotePrefix="0" xfId="0">
      <alignment horizontal="center"/>
    </xf>
    <xf applyAlignment="1" borderId="0" fillId="0" fontId="11" numFmtId="0" pivotButton="0" quotePrefix="0" xfId="4">
      <alignment horizontal="center"/>
    </xf>
    <xf applyAlignment="1" borderId="0" fillId="0" fontId="11" numFmtId="0" pivotButton="0" quotePrefix="1" xfId="4">
      <alignment horizontal="center"/>
    </xf>
    <xf applyAlignment="1" borderId="1" fillId="7" fontId="8" numFmtId="0" pivotButton="0" quotePrefix="0" xfId="2">
      <alignment horizontal="center" vertical="center"/>
    </xf>
    <xf borderId="1" fillId="0" fontId="18" numFmtId="0" pivotButton="0" quotePrefix="0" xfId="2"/>
    <xf applyAlignment="1" borderId="1" fillId="5" fontId="42" numFmtId="0" pivotButton="0" quotePrefix="0" xfId="0">
      <alignment horizontal="left" vertical="center" wrapText="1"/>
    </xf>
    <xf applyAlignment="1" borderId="7" fillId="5" fontId="42" numFmtId="0" pivotButton="0" quotePrefix="0" xfId="0">
      <alignment horizontal="left" vertical="center" wrapText="1"/>
    </xf>
    <xf applyAlignment="1" borderId="7" fillId="0" fontId="9" numFmtId="0" pivotButton="0" quotePrefix="0" xfId="0">
      <alignment horizontal="left" vertical="center"/>
    </xf>
    <xf applyAlignment="1" borderId="8" fillId="0" fontId="9" numFmtId="0" pivotButton="0" quotePrefix="0" xfId="0">
      <alignment horizontal="left" vertical="center"/>
    </xf>
    <xf applyAlignment="1" borderId="9" fillId="0" fontId="9" numFmtId="0" pivotButton="0" quotePrefix="0" xfId="0">
      <alignment horizontal="left" vertical="center"/>
    </xf>
    <xf applyAlignment="1" borderId="1" fillId="0" fontId="42" numFmtId="0" pivotButton="0" quotePrefix="0" xfId="0">
      <alignment horizontal="left" vertical="center" wrapText="1"/>
    </xf>
    <xf applyAlignment="1" borderId="7" fillId="0" fontId="42" numFmtId="0" pivotButton="0" quotePrefix="0" xfId="0">
      <alignment horizontal="left" vertical="center" wrapText="1"/>
    </xf>
    <xf applyAlignment="1" borderId="7" fillId="0" fontId="7" numFmtId="2" pivotButton="0" quotePrefix="0" xfId="2">
      <alignment horizontal="left"/>
    </xf>
    <xf applyAlignment="1" borderId="8" fillId="0" fontId="7" numFmtId="2" pivotButton="0" quotePrefix="0" xfId="2">
      <alignment horizontal="left"/>
    </xf>
    <xf applyAlignment="1" borderId="9" fillId="0" fontId="7" numFmtId="2" pivotButton="0" quotePrefix="0" xfId="2">
      <alignment horizontal="left"/>
    </xf>
    <xf applyAlignment="1" borderId="1" fillId="0" fontId="43" numFmtId="0" pivotButton="0" quotePrefix="0" xfId="0">
      <alignment horizontal="left" vertical="center" wrapText="1"/>
    </xf>
    <xf applyAlignment="1" borderId="7" fillId="0" fontId="43" numFmtId="0" pivotButton="0" quotePrefix="0" xfId="0">
      <alignment horizontal="left" vertical="center" wrapText="1"/>
    </xf>
    <xf applyAlignment="1" borderId="7" fillId="0" fontId="52" numFmtId="0" pivotButton="0" quotePrefix="0" xfId="0">
      <alignment horizontal="left" vertical="center"/>
    </xf>
    <xf applyAlignment="1" borderId="8" fillId="0" fontId="52" numFmtId="0" pivotButton="0" quotePrefix="0" xfId="0">
      <alignment horizontal="left" vertical="center"/>
    </xf>
    <xf applyAlignment="1" borderId="9" fillId="0" fontId="52" numFmtId="0" pivotButton="0" quotePrefix="0" xfId="0">
      <alignment horizontal="left" vertical="center"/>
    </xf>
    <xf applyAlignment="1" borderId="1" fillId="0" fontId="48" numFmtId="0" pivotButton="0" quotePrefix="0" xfId="0">
      <alignment horizontal="left" vertical="center" wrapText="1"/>
    </xf>
    <xf applyAlignment="1" borderId="7" fillId="0" fontId="9" numFmtId="0" pivotButton="0" quotePrefix="0" xfId="4">
      <alignment vertical="center" wrapText="1"/>
    </xf>
    <xf applyAlignment="1" borderId="8" fillId="0" fontId="9" numFmtId="0" pivotButton="0" quotePrefix="0" xfId="4">
      <alignment vertical="center" wrapText="1"/>
    </xf>
    <xf applyAlignment="1" borderId="9" fillId="0" fontId="9" numFmtId="0" pivotButton="0" quotePrefix="0" xfId="4">
      <alignment vertical="center" wrapText="1"/>
    </xf>
    <xf applyAlignment="1" borderId="7" fillId="0" fontId="52" numFmtId="0" pivotButton="0" quotePrefix="0" xfId="4">
      <alignment vertical="center" wrapText="1"/>
    </xf>
    <xf applyAlignment="1" borderId="8" fillId="0" fontId="52" numFmtId="0" pivotButton="0" quotePrefix="0" xfId="4">
      <alignment vertical="center" wrapText="1"/>
    </xf>
    <xf applyAlignment="1" borderId="9" fillId="0" fontId="52" numFmtId="0" pivotButton="0" quotePrefix="0" xfId="4">
      <alignment vertical="center" wrapText="1"/>
    </xf>
    <xf applyAlignment="1" borderId="1" fillId="0" fontId="49" numFmtId="0" pivotButton="0" quotePrefix="0" xfId="0">
      <alignment horizontal="left" vertical="center" wrapText="1"/>
    </xf>
    <xf applyAlignment="1" borderId="1" fillId="0" fontId="7" numFmtId="0" pivotButton="0" quotePrefix="0" xfId="2">
      <alignment horizontal="left" vertical="top" wrapText="1"/>
    </xf>
    <xf applyAlignment="1" borderId="1" fillId="0" fontId="0" numFmtId="0" pivotButton="0" quotePrefix="0" xfId="0">
      <alignment horizontal="center"/>
    </xf>
    <xf applyAlignment="1" borderId="1" fillId="0" fontId="7" numFmtId="0" pivotButton="0" quotePrefix="0" xfId="2">
      <alignment horizontal="left" wrapText="1"/>
    </xf>
    <xf applyAlignment="1" borderId="1" fillId="0" fontId="7" numFmtId="0" pivotButton="0" quotePrefix="0" xfId="2">
      <alignment horizontal="left" vertical="center" wrapText="1"/>
    </xf>
    <xf applyAlignment="1" borderId="1" fillId="0" fontId="28" numFmtId="0" pivotButton="0" quotePrefix="0" xfId="2">
      <alignment horizontal="left" vertical="center" wrapText="1"/>
    </xf>
    <xf applyAlignment="1" borderId="1" fillId="0" fontId="0" numFmtId="0" pivotButton="0" quotePrefix="0" xfId="0">
      <alignment horizontal="center"/>
    </xf>
    <xf applyAlignment="1" borderId="1" fillId="0" fontId="28" numFmtId="0" pivotButton="0" quotePrefix="0" xfId="2">
      <alignment horizontal="left" vertical="top" wrapText="1"/>
    </xf>
    <xf applyAlignment="1" borderId="7" fillId="0" fontId="0" numFmtId="0" pivotButton="0" quotePrefix="0" xfId="0">
      <alignment horizontal="left"/>
    </xf>
    <xf applyAlignment="1" borderId="8" fillId="0" fontId="0" numFmtId="0" pivotButton="0" quotePrefix="0" xfId="0">
      <alignment horizontal="left"/>
    </xf>
    <xf applyAlignment="1" borderId="9" fillId="0" fontId="0" numFmtId="0" pivotButton="0" quotePrefix="0" xfId="0">
      <alignment horizontal="left"/>
    </xf>
    <xf applyAlignment="1" borderId="7" fillId="7" fontId="8" numFmtId="0" pivotButton="0" quotePrefix="0" xfId="2">
      <alignment horizontal="center" vertical="center"/>
    </xf>
    <xf applyAlignment="1" borderId="8" fillId="7" fontId="8" numFmtId="0" pivotButton="0" quotePrefix="0" xfId="2">
      <alignment horizontal="center" vertical="center"/>
    </xf>
    <xf applyAlignment="1" borderId="9" fillId="7" fontId="8" numFmtId="0" pivotButton="0" quotePrefix="0" xfId="2">
      <alignment horizontal="center" vertical="center"/>
    </xf>
    <xf applyAlignment="1" borderId="1" fillId="0" fontId="0" numFmtId="0" pivotButton="0" quotePrefix="0" xfId="0">
      <alignment horizontal="left"/>
    </xf>
    <xf applyAlignment="1" borderId="1" fillId="0" fontId="23" numFmtId="0" pivotButton="0" quotePrefix="0" xfId="0">
      <alignment horizontal="left" vertical="center"/>
    </xf>
    <xf applyAlignment="1" borderId="1" fillId="0" fontId="2" numFmtId="0" pivotButton="0" quotePrefix="0" xfId="0">
      <alignment horizontal="left"/>
    </xf>
    <xf applyAlignment="1" borderId="1" fillId="0" fontId="55" numFmtId="0" pivotButton="0" quotePrefix="0" xfId="0">
      <alignment horizontal="left" vertical="center"/>
    </xf>
    <xf borderId="1" fillId="0" fontId="18" numFmtId="0" pivotButton="0" quotePrefix="0" xfId="2"/>
    <xf applyAlignment="1" borderId="7" fillId="0" fontId="32" numFmtId="0" pivotButton="0" quotePrefix="0" xfId="0">
      <alignment horizontal="left" shrinkToFit="1" vertical="center" wrapText="1"/>
    </xf>
    <xf applyAlignment="1" borderId="8" fillId="0" fontId="32" numFmtId="0" pivotButton="0" quotePrefix="0" xfId="0">
      <alignment horizontal="left" shrinkToFit="1" vertical="center" wrapText="1"/>
    </xf>
    <xf applyAlignment="1" borderId="7" fillId="0" fontId="65" numFmtId="0" pivotButton="0" quotePrefix="0" xfId="0">
      <alignment horizontal="left" shrinkToFit="1" vertical="center" wrapText="1"/>
    </xf>
    <xf applyAlignment="1" borderId="8" fillId="0" fontId="65" numFmtId="0" pivotButton="0" quotePrefix="0" xfId="0">
      <alignment horizontal="left" shrinkToFit="1" vertical="center" wrapText="1"/>
    </xf>
    <xf applyAlignment="1" borderId="1" fillId="0" fontId="22" numFmtId="0" pivotButton="0" quotePrefix="0" xfId="2">
      <alignment horizontal="center" vertical="center"/>
    </xf>
    <xf applyAlignment="1" borderId="0" fillId="0" fontId="8" numFmtId="0" pivotButton="0" quotePrefix="0" xfId="2">
      <alignment horizontal="center" vertical="center"/>
    </xf>
    <xf borderId="0" fillId="0" fontId="7" numFmtId="0" pivotButton="0" quotePrefix="0" xfId="2"/>
    <xf applyAlignment="1" borderId="0" fillId="0" fontId="8" numFmtId="0" pivotButton="0" quotePrefix="0" xfId="2">
      <alignment horizontal="center" vertical="center" wrapText="1"/>
    </xf>
    <xf applyAlignment="1" borderId="1" fillId="0" fontId="8" numFmtId="0" pivotButton="0" quotePrefix="0" xfId="2">
      <alignment horizontal="left" vertical="center"/>
    </xf>
    <xf applyAlignment="1" borderId="1" fillId="4" fontId="22" numFmtId="0" pivotButton="0" quotePrefix="0" xfId="2">
      <alignment horizontal="center" vertical="center"/>
    </xf>
    <xf applyAlignment="1" borderId="3" fillId="0" fontId="8" numFmtId="0" pivotButton="0" quotePrefix="0" xfId="2">
      <alignment horizontal="left" vertical="center"/>
    </xf>
    <xf applyAlignment="1" borderId="10" fillId="0" fontId="8" numFmtId="0" pivotButton="0" quotePrefix="0" xfId="2">
      <alignment horizontal="left" vertical="center"/>
    </xf>
    <xf borderId="11" fillId="0" fontId="18" numFmtId="0" pivotButton="0" quotePrefix="0" xfId="2"/>
    <xf applyAlignment="1" borderId="23" fillId="0" fontId="8" numFmtId="0" pivotButton="0" quotePrefix="0" xfId="2">
      <alignment horizontal="left" vertical="center"/>
    </xf>
    <xf applyAlignment="1" borderId="26" fillId="0" fontId="8" numFmtId="0" pivotButton="0" quotePrefix="0" xfId="2">
      <alignment horizontal="left" vertical="center"/>
    </xf>
    <xf borderId="22" fillId="0" fontId="18" numFmtId="0" pivotButton="0" quotePrefix="0" xfId="2"/>
    <xf applyAlignment="1" borderId="7" fillId="9" fontId="8" numFmtId="0" pivotButton="0" quotePrefix="0" xfId="2">
      <alignment horizontal="center" vertical="center"/>
    </xf>
    <xf applyAlignment="1" borderId="8" fillId="9" fontId="8" numFmtId="0" pivotButton="0" quotePrefix="0" xfId="2">
      <alignment horizontal="center" vertical="center"/>
    </xf>
    <xf applyAlignment="1" borderId="9" fillId="9" fontId="8" numFmtId="0" pivotButton="0" quotePrefix="0" xfId="2">
      <alignment horizontal="center" vertical="center"/>
    </xf>
    <xf applyAlignment="1" borderId="3" fillId="13" fontId="8" numFmtId="0" pivotButton="0" quotePrefix="0" xfId="2">
      <alignment horizontal="left" vertical="center"/>
    </xf>
    <xf applyAlignment="1" borderId="10" fillId="13" fontId="8" numFmtId="0" pivotButton="0" quotePrefix="0" xfId="2">
      <alignment horizontal="left" vertical="center"/>
    </xf>
    <xf borderId="11" fillId="13" fontId="18" numFmtId="0" pivotButton="0" quotePrefix="0" xfId="2"/>
    <xf applyAlignment="1" borderId="3" fillId="0" fontId="22" numFmtId="0" pivotButton="0" quotePrefix="0" xfId="2">
      <alignment horizontal="left" vertical="center"/>
    </xf>
    <xf applyAlignment="1" borderId="10" fillId="0" fontId="22" numFmtId="0" pivotButton="0" quotePrefix="0" xfId="2">
      <alignment horizontal="left" vertical="center"/>
    </xf>
    <xf applyAlignment="1" borderId="7" fillId="0" fontId="34" numFmtId="0" pivotButton="0" quotePrefix="0" xfId="0">
      <alignment horizontal="left" vertical="center"/>
    </xf>
    <xf applyAlignment="1" borderId="8" fillId="0" fontId="34" numFmtId="0" pivotButton="0" quotePrefix="0" xfId="0">
      <alignment horizontal="left" vertical="center"/>
    </xf>
    <xf applyAlignment="1" borderId="9" fillId="0" fontId="34" numFmtId="0" pivotButton="0" quotePrefix="0" xfId="0">
      <alignment horizontal="left" vertical="center"/>
    </xf>
    <xf applyAlignment="1" borderId="3" fillId="0" fontId="8" numFmtId="0" pivotButton="0" quotePrefix="0" xfId="2">
      <alignment horizontal="left" vertical="center" wrapText="1"/>
    </xf>
    <xf applyAlignment="1" borderId="10" fillId="0" fontId="8" numFmtId="0" pivotButton="0" quotePrefix="0" xfId="2">
      <alignment horizontal="left" vertical="center" wrapText="1"/>
    </xf>
    <xf borderId="10" fillId="0" fontId="18" numFmtId="0" pivotButton="0" quotePrefix="0" xfId="2"/>
    <xf applyAlignment="1" borderId="3" fillId="0" fontId="8" numFmtId="0" pivotButton="0" quotePrefix="0" xfId="2">
      <alignment horizontal="center" vertical="center"/>
    </xf>
    <xf applyAlignment="1" borderId="10" fillId="0" fontId="8" numFmtId="0" pivotButton="0" quotePrefix="0" xfId="2">
      <alignment horizontal="center" vertical="center"/>
    </xf>
    <xf applyAlignment="1" borderId="11" fillId="0" fontId="8" numFmtId="0" pivotButton="0" quotePrefix="0" xfId="2">
      <alignment horizontal="center" vertical="center"/>
    </xf>
    <xf applyAlignment="1" borderId="1" fillId="7" fontId="7" numFmtId="0" pivotButton="0" quotePrefix="0" xfId="2">
      <alignment horizontal="left" vertical="center"/>
    </xf>
    <xf applyAlignment="1" borderId="1" fillId="0" fontId="18" numFmtId="0" pivotButton="0" quotePrefix="0" xfId="2">
      <alignment horizontal="left"/>
    </xf>
    <xf applyAlignment="1" borderId="7" fillId="0" fontId="20" numFmtId="2" pivotButton="0" quotePrefix="0" xfId="2">
      <alignment horizontal="left"/>
    </xf>
    <xf applyAlignment="1" borderId="8" fillId="0" fontId="20" numFmtId="2" pivotButton="0" quotePrefix="0" xfId="2">
      <alignment horizontal="left"/>
    </xf>
    <xf applyAlignment="1" borderId="9" fillId="0" fontId="20" numFmtId="2" pivotButton="0" quotePrefix="0" xfId="2">
      <alignment horizontal="left"/>
    </xf>
    <xf applyAlignment="1" borderId="7" fillId="0" fontId="50" numFmtId="0" pivotButton="0" quotePrefix="0" xfId="0">
      <alignment horizontal="left" vertical="center"/>
    </xf>
    <xf applyAlignment="1" borderId="8" fillId="0" fontId="50" numFmtId="0" pivotButton="0" quotePrefix="0" xfId="0">
      <alignment horizontal="left" vertical="center"/>
    </xf>
    <xf applyAlignment="1" borderId="9" fillId="0" fontId="50" numFmtId="0" pivotButton="0" quotePrefix="0" xfId="0">
      <alignment horizontal="left" vertical="center"/>
    </xf>
    <xf applyAlignment="1" borderId="1" fillId="0" fontId="42" numFmtId="0" pivotButton="0" quotePrefix="0" xfId="0">
      <alignment vertical="center" wrapText="1"/>
    </xf>
    <xf applyAlignment="1" borderId="7" fillId="0" fontId="42" numFmtId="0" pivotButton="0" quotePrefix="0" xfId="0">
      <alignment vertical="center" wrapText="1"/>
    </xf>
    <xf applyAlignment="1" borderId="1" fillId="5" fontId="42" numFmtId="0" pivotButton="0" quotePrefix="0" xfId="0">
      <alignment vertical="center" wrapText="1"/>
    </xf>
    <xf applyAlignment="1" borderId="7" fillId="5" fontId="42" numFmtId="0" pivotButton="0" quotePrefix="0" xfId="0">
      <alignment vertical="center" wrapText="1"/>
    </xf>
    <xf applyAlignment="1" borderId="1" fillId="0" fontId="43" numFmtId="0" pivotButton="0" quotePrefix="0" xfId="0">
      <alignment vertical="center" wrapText="1"/>
    </xf>
    <xf applyAlignment="1" borderId="7" fillId="0" fontId="43" numFmtId="0" pivotButton="0" quotePrefix="0" xfId="0">
      <alignment vertical="center" wrapText="1"/>
    </xf>
    <xf applyAlignment="1" borderId="7" fillId="0" fontId="8" numFmtId="0" pivotButton="0" quotePrefix="0" xfId="2">
      <alignment horizontal="left" vertical="center"/>
    </xf>
    <xf applyAlignment="1" borderId="8" fillId="0" fontId="8" numFmtId="0" pivotButton="0" quotePrefix="0" xfId="2">
      <alignment horizontal="left" vertical="center"/>
    </xf>
    <xf applyAlignment="1" borderId="9" fillId="0" fontId="8" numFmtId="0" pivotButton="0" quotePrefix="0" xfId="2">
      <alignment horizontal="left" vertical="center"/>
    </xf>
    <xf applyAlignment="1" borderId="7" fillId="0" fontId="22" numFmtId="0" pivotButton="0" quotePrefix="0" xfId="2">
      <alignment horizontal="center" vertical="center"/>
    </xf>
    <xf applyAlignment="1" borderId="8" fillId="0" fontId="22" numFmtId="0" pivotButton="0" quotePrefix="0" xfId="2">
      <alignment horizontal="center" vertical="center"/>
    </xf>
    <xf applyAlignment="1" borderId="9" fillId="0" fontId="22" numFmtId="0" pivotButton="0" quotePrefix="0" xfId="2">
      <alignment horizontal="center" vertical="center"/>
    </xf>
    <xf applyAlignment="1" borderId="31" fillId="0" fontId="8" numFmtId="0" pivotButton="0" quotePrefix="0" xfId="2">
      <alignment horizontal="left" vertical="center"/>
    </xf>
    <xf applyAlignment="1" borderId="32" fillId="0" fontId="8" numFmtId="0" pivotButton="0" quotePrefix="0" xfId="2">
      <alignment horizontal="left" vertical="center"/>
    </xf>
    <xf applyAlignment="1" borderId="33" fillId="0" fontId="8" numFmtId="0" pivotButton="0" quotePrefix="0" xfId="2">
      <alignment horizontal="left" vertical="center"/>
    </xf>
    <xf applyAlignment="1" borderId="4" fillId="4" fontId="22" numFmtId="0" pivotButton="0" quotePrefix="0" xfId="2">
      <alignment horizontal="center" vertical="center"/>
    </xf>
    <xf applyAlignment="1" borderId="1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center"/>
    </xf>
    <xf applyAlignment="1" borderId="0" fillId="0" fontId="8" numFmtId="0" pivotButton="0" quotePrefix="0" xfId="3">
      <alignment horizontal="center" vertical="center" wrapText="1"/>
    </xf>
    <xf borderId="0" fillId="0" fontId="7" numFmtId="0" pivotButton="0" quotePrefix="0" xfId="3"/>
    <xf borderId="0" fillId="0" fontId="5" numFmtId="0" pivotButton="0" quotePrefix="0" xfId="0"/>
    <xf applyAlignment="1" borderId="1" fillId="0" fontId="22" numFmtId="0" pivotButton="0" quotePrefix="0" xfId="2">
      <alignment horizontal="center" vertical="center" wrapText="1"/>
    </xf>
    <xf applyAlignment="1" borderId="1" fillId="4" fontId="22" numFmtId="0" pivotButton="0" quotePrefix="0" xfId="2">
      <alignment horizontal="center" vertical="center" wrapText="1"/>
    </xf>
    <xf applyAlignment="1" borderId="7" fillId="9" fontId="8" numFmtId="0" pivotButton="0" quotePrefix="0" xfId="2">
      <alignment horizontal="center" vertical="center" wrapText="1"/>
    </xf>
    <xf applyAlignment="1" borderId="8" fillId="9" fontId="8" numFmtId="0" pivotButton="0" quotePrefix="0" xfId="2">
      <alignment horizontal="center" vertical="center" wrapText="1"/>
    </xf>
    <xf applyAlignment="1" borderId="9" fillId="9" fontId="8" numFmtId="0" pivotButton="0" quotePrefix="0" xfId="2">
      <alignment horizontal="center" vertical="center" wrapText="1"/>
    </xf>
    <xf applyAlignment="1" borderId="1" fillId="0" fontId="22" numFmtId="0" pivotButton="0" quotePrefix="0" xfId="0">
      <alignment horizontal="left" vertical="center"/>
    </xf>
    <xf applyAlignment="1" borderId="0" fillId="5" fontId="4" numFmtId="0" pivotButton="0" quotePrefix="0" xfId="0">
      <alignment horizontal="center"/>
    </xf>
    <xf applyAlignment="1" borderId="7" fillId="0" fontId="56" numFmtId="0" pivotButton="0" quotePrefix="0" xfId="0">
      <alignment horizontal="center" shrinkToFit="1" vertical="center" wrapText="1"/>
    </xf>
    <xf applyAlignment="1" borderId="8" fillId="0" fontId="56" numFmtId="0" pivotButton="0" quotePrefix="0" xfId="0">
      <alignment horizontal="center" shrinkToFit="1" vertical="center" wrapText="1"/>
    </xf>
    <xf applyAlignment="1" borderId="9" fillId="0" fontId="56" numFmtId="0" pivotButton="0" quotePrefix="0" xfId="0">
      <alignment horizontal="center" shrinkToFit="1" vertical="center" wrapText="1"/>
    </xf>
    <xf applyAlignment="1" borderId="7" fillId="0" fontId="35" numFmtId="0" pivotButton="0" quotePrefix="0" xfId="0">
      <alignment horizontal="center" shrinkToFit="1" vertical="center" wrapText="1"/>
    </xf>
    <xf applyAlignment="1" borderId="8" fillId="0" fontId="35" numFmtId="0" pivotButton="0" quotePrefix="0" xfId="0">
      <alignment horizontal="center" shrinkToFit="1" vertical="center" wrapText="1"/>
    </xf>
    <xf applyAlignment="1" borderId="9" fillId="0" fontId="35" numFmtId="0" pivotButton="0" quotePrefix="0" xfId="0">
      <alignment horizontal="center" shrinkToFit="1" vertical="center" wrapText="1"/>
    </xf>
  </cellXfs>
  <cellStyles count="7">
    <cellStyle builtinId="0" name="Normal" xfId="0"/>
    <cellStyle builtinId="30" name="20% - Accent1" xfId="1"/>
    <cellStyle name="Normal 54" xfId="2"/>
    <cellStyle name="Normal 54 2" xfId="3"/>
    <cellStyle name="Normal 2" xfId="4"/>
    <cellStyle name="Normal 2 2" xfId="5"/>
    <cellStyle name="Normal 47 2" xfId="6"/>
  </cellStyles>
  <dxfs count="128"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  <diagonal/>
      </border>
    </dxf>
    <dxf>
      <font>
        <color rgb="FF9C6500"/>
      </font>
      <fill>
        <patternFill>
          <bgColor rgb="FFFFEB9C"/>
        </patternFill>
      </fill>
    </dxf>
    <dxf>
      <font>
        <name val="Arial"/>
        <color rgb="FFFF0000"/>
        <sz val="10"/>
      </font>
      <fill>
        <patternFill patternType="solid">
          <bgColor rgb="FFFFCC99"/>
        </patternFill>
      </fill>
    </dxf>
    <dxf>
      <font>
        <name val="Arial"/>
        <color rgb="FF9C6500"/>
        <sz val="10"/>
      </font>
      <fill>
        <patternFill patternType="solid">
          <bgColor rgb="FFFFEB9C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FF0000"/>
      </font>
      <fill>
        <patternFill patternType="solid">
          <fgColor rgb="FFFFCC99"/>
          <bgColor rgb="FFFFCC99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  <diagonal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  <diagonal/>
      </border>
    </dxf>
    <dxf>
      <font>
        <color rgb="FF9C6500"/>
      </font>
      <fill>
        <patternFill>
          <bgColor rgb="FFFFEB9C"/>
        </patternFill>
      </fill>
    </dxf>
    <dxf>
      <font>
        <name val="Arial"/>
        <color rgb="FFFF0000"/>
        <sz val="10"/>
      </font>
      <fill>
        <patternFill patternType="solid">
          <bgColor rgb="FFFFCC99"/>
        </patternFill>
      </fill>
    </dxf>
    <dxf>
      <font>
        <name val="Arial"/>
        <color rgb="FF9C6500"/>
        <sz val="10"/>
      </font>
      <fill>
        <patternFill patternType="solid">
          <bgColor rgb="FFFFEB9C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5999633777886288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FF0000"/>
      </font>
      <fill>
        <patternFill patternType="solid">
          <fgColor rgb="FFFFCC99"/>
          <bgColor rgb="FFFFCC99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0.5999633777886288"/>
        </patternFill>
      </fill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-0.249946592608417"/>
        </patternFill>
      </fill>
    </dxf>
    <dxf>
      <fill>
        <patternFill patternType="solid">
          <fgColor rgb="FFFBD4B4"/>
          <bgColor rgb="FFFBD4B4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-0.249946592608417"/>
        </patternFill>
      </fill>
    </dxf>
    <dxf>
      <fill>
        <patternFill patternType="solid">
          <fgColor rgb="FFFBD4B4"/>
          <bgColor rgb="FFFBD4B4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-0.249946592608417"/>
        </patternFill>
      </fill>
    </dxf>
    <dxf>
      <fill>
        <patternFill patternType="solid">
          <fgColor rgb="FFFBD4B4"/>
          <bgColor rgb="FFFBD4B4"/>
        </patternFill>
      </fill>
      <border>
        <left/>
        <right/>
        <top/>
        <bottom/>
        <diagonal/>
      </border>
    </dxf>
    <dxf>
      <fill>
        <patternFill patternType="solid">
          <fgColor rgb="FFD99594"/>
          <bgColor rgb="FFD99594"/>
        </patternFill>
      </fill>
      <border>
        <left/>
        <right/>
        <top/>
        <bottom/>
        <diagonal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  <diagonal/>
      </border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sharedStrings.xml" Type="http://schemas.openxmlformats.org/officeDocument/2006/relationships/sharedStrings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en-IN" spc="0" strike="noStrike"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 2018 -VII SEM</a:t>
            </a:r>
            <a:r>
              <a:rPr baseline="0" lang="en-US"/>
              <a:t> A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en-IN"/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'IV A'!$E$87:$L$87</f>
              <numCache>
                <formatCode>0.00</formatCode>
                <ptCount val="8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  <pt idx="4">
                  <v>100</v>
                </pt>
                <pt idx="5">
                  <v>100</v>
                </pt>
                <pt idx="6">
                  <v>100</v>
                </pt>
                <pt idx="7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1138048"/>
        <axId val="61139584"/>
      </barChart>
      <catAx>
        <axId val="61138048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en-IN" strike="noStrike" sz="9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1139584"/>
        <crosses val="autoZero"/>
        <auto val="1"/>
        <lblAlgn val="ctr"/>
        <lblOffset val="100"/>
        <noMultiLvlLbl val="0"/>
      </catAx>
      <valAx>
        <axId val="611395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en-IN" strike="noStrike" sz="9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113804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en-IN" spc="0" strike="noStrike"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 2018 -VII SEM</a:t>
            </a:r>
            <a:r>
              <a:rPr baseline="0" lang="en-US"/>
              <a:t> B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en-IN"/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'IV A'!$E$87:$L$87</f>
              <numCache>
                <formatCode>0.00</formatCode>
                <ptCount val="8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  <pt idx="4">
                  <v>100</v>
                </pt>
                <pt idx="5">
                  <v>100</v>
                </pt>
                <pt idx="6">
                  <v>100</v>
                </pt>
                <pt idx="7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63495168"/>
        <axId val="63501056"/>
      </barChart>
      <catAx>
        <axId val="63495168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en-IN" strike="noStrike" sz="9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501056"/>
        <crosses val="autoZero"/>
        <auto val="1"/>
        <lblAlgn val="ctr"/>
        <lblOffset val="100"/>
        <noMultiLvlLbl val="0"/>
      </catAx>
      <valAx>
        <axId val="6350105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en-IN" strike="noStrike" sz="9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3495168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lang="en-IN" spc="0" strike="noStrike"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 2018 -VII SEM</a:t>
            </a:r>
            <a:r>
              <a:rPr baseline="0" lang="en-US"/>
              <a:t> A</a:t>
            </a:r>
            <a:endParaRPr lang="en-US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en-IN"/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'IV A'!$E$87:$L$87</f>
              <numCache>
                <formatCode>0.00</formatCode>
                <ptCount val="8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  <pt idx="4">
                  <v>100</v>
                </pt>
                <pt idx="5">
                  <v>100</v>
                </pt>
                <pt idx="6">
                  <v>100</v>
                </pt>
                <pt idx="7">
                  <v>100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2627328"/>
        <axId val="72628864"/>
      </barChart>
      <catAx>
        <axId val="72627328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en-IN" strike="noStrike" sz="9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2628864"/>
        <crosses val="autoZero"/>
        <auto val="1"/>
        <lblAlgn val="ctr"/>
        <lblOffset val="100"/>
        <noMultiLvlLbl val="0"/>
      </catAx>
      <valAx>
        <axId val="7262886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lang="en-IN" strike="noStrike" sz="9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262732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1588775021212802"/>
          <y val="0.1377856641159292"/>
          <w val="0.796077852077548"/>
          <h val="0.7339715352482457"/>
        </manualLayout>
      </layout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en-IN"/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'III A'!$E$81:$L$81</f>
              <numCache>
                <formatCode>0.00</formatCode>
                <ptCount val="8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  <pt idx="4">
                  <v>100</v>
                </pt>
                <pt idx="5">
                  <v>100</v>
                </pt>
                <pt idx="6">
                  <v>100</v>
                </pt>
                <pt idx="7">
                  <v>100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75"/>
        <axId val="72717824"/>
        <axId val="72719360"/>
      </barChart>
      <catAx>
        <axId val="72717824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txPr>
          <a:bodyPr/>
          <a:lstStyle/>
          <a:p>
            <a:pPr>
              <a:defRPr lang="en-IN"/>
            </a:pPr>
            <a:r>
              <a:t/>
            </a:r>
            <a:endParaRPr lang="en-US"/>
          </a:p>
        </txPr>
        <crossAx val="72719360"/>
        <crosses val="autoZero"/>
        <auto val="1"/>
        <lblAlgn val="ctr"/>
        <lblOffset val="100"/>
        <noMultiLvlLbl val="0"/>
      </catAx>
      <valAx>
        <axId val="72719360"/>
        <scaling>
          <orientation val="minMax"/>
        </scaling>
        <delete val="0"/>
        <axPos val="l"/>
        <numFmt formatCode="0.00" sourceLinked="1"/>
        <majorTickMark val="none"/>
        <minorTickMark val="none"/>
        <tickLblPos val="nextTo"/>
        <txPr>
          <a:bodyPr/>
          <a:lstStyle/>
          <a:p>
            <a:pPr>
              <a:defRPr lang="en-IN"/>
            </a:pPr>
            <a:r>
              <a:t/>
            </a:r>
            <a:endParaRPr lang="en-US"/>
          </a:p>
        </txPr>
        <crossAx val="7271782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1588775021212802"/>
          <y val="0.1377856641159292"/>
          <w val="0.7960778520775482"/>
          <h val="0.7339715352482457"/>
        </manualLayout>
      </layout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en-IN"/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'III B'!$E$83:$L$83</f>
              <numCache>
                <formatCode>0.00</formatCode>
                <ptCount val="8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  <pt idx="4">
                  <v>100</v>
                </pt>
                <pt idx="5">
                  <v>100</v>
                </pt>
                <pt idx="6">
                  <v>100</v>
                </pt>
                <pt idx="7">
                  <v>100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75"/>
        <axId val="72985984"/>
        <axId val="72995968"/>
      </barChart>
      <catAx>
        <axId val="72985984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txPr>
          <a:bodyPr/>
          <a:lstStyle/>
          <a:p>
            <a:pPr>
              <a:defRPr lang="en-IN"/>
            </a:pPr>
            <a:r>
              <a:t/>
            </a:r>
            <a:endParaRPr lang="en-US"/>
          </a:p>
        </txPr>
        <crossAx val="72995968"/>
        <crosses val="autoZero"/>
        <auto val="1"/>
        <lblAlgn val="ctr"/>
        <lblOffset val="100"/>
        <noMultiLvlLbl val="0"/>
      </catAx>
      <valAx>
        <axId val="72995968"/>
        <scaling>
          <orientation val="minMax"/>
        </scaling>
        <delete val="0"/>
        <axPos val="l"/>
        <numFmt formatCode="0.00" sourceLinked="1"/>
        <majorTickMark val="none"/>
        <minorTickMark val="none"/>
        <tickLblPos val="nextTo"/>
        <txPr>
          <a:bodyPr/>
          <a:lstStyle/>
          <a:p>
            <a:pPr>
              <a:defRPr lang="en-IN"/>
            </a:pPr>
            <a:r>
              <a:t/>
            </a:r>
            <a:endParaRPr lang="en-US"/>
          </a:p>
        </txPr>
        <crossAx val="7298598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x val="0.1588775021212802"/>
          <y val="0.1377856641159292"/>
          <w val="0.7960778520775482"/>
          <h val="0.7339715352482457"/>
        </manualLayout>
      </layout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>
                  <a:defRPr lang="en-IN"/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'III C'!$E$82:$L$82</f>
              <numCache>
                <formatCode>0.00</formatCode>
                <ptCount val="8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  <pt idx="4">
                  <v>100</v>
                </pt>
                <pt idx="5">
                  <v>100</v>
                </pt>
                <pt idx="6">
                  <v>100</v>
                </pt>
                <pt idx="7">
                  <v>100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75"/>
        <axId val="73081984"/>
        <axId val="73083520"/>
      </barChart>
      <catAx>
        <axId val="73081984"/>
        <scaling>
          <orientation val="minMax"/>
        </scaling>
        <delete val="0"/>
        <axPos val="b"/>
        <numFmt formatCode="0.00" sourceLinked="1"/>
        <majorTickMark val="none"/>
        <minorTickMark val="none"/>
        <tickLblPos val="nextTo"/>
        <txPr>
          <a:bodyPr/>
          <a:lstStyle/>
          <a:p>
            <a:pPr>
              <a:defRPr lang="en-IN"/>
            </a:pPr>
            <a:r>
              <a:t/>
            </a:r>
            <a:endParaRPr lang="en-US"/>
          </a:p>
        </txPr>
        <crossAx val="73083520"/>
        <crosses val="autoZero"/>
        <auto val="1"/>
        <lblAlgn val="ctr"/>
        <lblOffset val="100"/>
        <noMultiLvlLbl val="0"/>
      </catAx>
      <valAx>
        <axId val="73083520"/>
        <scaling>
          <orientation val="minMax"/>
        </scaling>
        <delete val="0"/>
        <axPos val="l"/>
        <numFmt formatCode="0.00" sourceLinked="1"/>
        <majorTickMark val="none"/>
        <minorTickMark val="none"/>
        <tickLblPos val="nextTo"/>
        <txPr>
          <a:bodyPr/>
          <a:lstStyle/>
          <a:p>
            <a:pPr>
              <a:defRPr lang="en-IN"/>
            </a:pPr>
            <a:r>
              <a:t/>
            </a:r>
            <a:endParaRPr lang="en-US"/>
          </a:p>
        </txPr>
        <crossAx val="730819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66675</colOff>
      <row>101</row>
      <rowOff>104775</rowOff>
    </from>
    <to>
      <col>11</col>
      <colOff>47625</colOff>
      <row>114</row>
      <rowOff>80963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66675</colOff>
      <row>101</row>
      <rowOff>104775</rowOff>
    </from>
    <to>
      <col>11</col>
      <colOff>47625</colOff>
      <row>114</row>
      <rowOff>80963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66675</colOff>
      <row>101</row>
      <rowOff>104775</rowOff>
    </from>
    <to>
      <col>11</col>
      <colOff>47625</colOff>
      <row>114</row>
      <rowOff>80963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638174</colOff>
      <row>98</row>
      <rowOff>95251</rowOff>
    </from>
    <to>
      <col>12</col>
      <colOff>0</colOff>
      <row>114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638174</colOff>
      <row>100</row>
      <rowOff>95251</rowOff>
    </from>
    <to>
      <col>12</col>
      <colOff>0</colOff>
      <row>116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638174</colOff>
      <row>99</row>
      <rowOff>95251</rowOff>
    </from>
    <to>
      <col>12</col>
      <colOff>0</colOff>
      <row>115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33"/>
  <sheetViews>
    <sheetView workbookViewId="0">
      <selection activeCell="B20" sqref="B20:F20"/>
    </sheetView>
  </sheetViews>
  <sheetFormatPr baseColWidth="8" customHeight="1" defaultRowHeight="30" outlineLevelCol="0"/>
  <cols>
    <col customWidth="1" max="1" min="1" style="333" width="1.5703125"/>
    <col customWidth="1" max="2" min="2" style="333" width="21.7109375"/>
    <col customWidth="1" max="4" min="3" style="333" width="10"/>
    <col customWidth="1" max="5" min="5" style="333" width="8.42578125"/>
    <col customWidth="1" max="6" min="6" style="333" width="14.28515625"/>
    <col customWidth="1" max="7" min="7" style="333" width="9.140625"/>
    <col customWidth="1" max="8" min="8" style="333" width="8.7109375"/>
    <col customWidth="1" max="9" min="9" style="333" width="10.42578125"/>
    <col customWidth="1" max="15" min="10" style="333" width="9.140625"/>
    <col customWidth="1" max="258" min="258" style="333" width="21.7109375"/>
    <col customWidth="1" max="259" min="259" style="333" width="13.42578125"/>
    <col customWidth="1" max="260" min="260" style="333" width="15.7109375"/>
    <col customWidth="1" max="261" min="261" style="333" width="12"/>
    <col customWidth="1" max="262" min="262" style="333" width="10.7109375"/>
    <col customWidth="1" max="263" min="263" style="333" width="10.28515625"/>
    <col customWidth="1" max="264" min="264" style="333" width="10.5703125"/>
    <col customWidth="1" max="265" min="265" style="333" width="13.28515625"/>
    <col customWidth="1" max="514" min="514" style="333" width="21.7109375"/>
    <col customWidth="1" max="515" min="515" style="333" width="13.42578125"/>
    <col customWidth="1" max="516" min="516" style="333" width="15.7109375"/>
    <col customWidth="1" max="517" min="517" style="333" width="12"/>
    <col customWidth="1" max="518" min="518" style="333" width="10.7109375"/>
    <col customWidth="1" max="519" min="519" style="333" width="10.28515625"/>
    <col customWidth="1" max="520" min="520" style="333" width="10.5703125"/>
    <col customWidth="1" max="521" min="521" style="333" width="13.28515625"/>
    <col customWidth="1" max="770" min="770" style="333" width="21.7109375"/>
    <col customWidth="1" max="771" min="771" style="333" width="13.42578125"/>
    <col customWidth="1" max="772" min="772" style="333" width="15.7109375"/>
    <col customWidth="1" max="773" min="773" style="333" width="12"/>
    <col customWidth="1" max="774" min="774" style="333" width="10.7109375"/>
    <col customWidth="1" max="775" min="775" style="333" width="10.28515625"/>
    <col customWidth="1" max="776" min="776" style="333" width="10.5703125"/>
    <col customWidth="1" max="777" min="777" style="333" width="13.28515625"/>
    <col customWidth="1" max="1026" min="1026" style="333" width="21.7109375"/>
    <col customWidth="1" max="1027" min="1027" style="333" width="13.42578125"/>
    <col customWidth="1" max="1028" min="1028" style="333" width="15.7109375"/>
    <col customWidth="1" max="1029" min="1029" style="333" width="12"/>
    <col customWidth="1" max="1030" min="1030" style="333" width="10.7109375"/>
    <col customWidth="1" max="1031" min="1031" style="333" width="10.28515625"/>
    <col customWidth="1" max="1032" min="1032" style="333" width="10.5703125"/>
    <col customWidth="1" max="1033" min="1033" style="333" width="13.28515625"/>
    <col customWidth="1" max="1282" min="1282" style="333" width="21.7109375"/>
    <col customWidth="1" max="1283" min="1283" style="333" width="13.42578125"/>
    <col customWidth="1" max="1284" min="1284" style="333" width="15.7109375"/>
    <col customWidth="1" max="1285" min="1285" style="333" width="12"/>
    <col customWidth="1" max="1286" min="1286" style="333" width="10.7109375"/>
    <col customWidth="1" max="1287" min="1287" style="333" width="10.28515625"/>
    <col customWidth="1" max="1288" min="1288" style="333" width="10.5703125"/>
    <col customWidth="1" max="1289" min="1289" style="333" width="13.28515625"/>
    <col customWidth="1" max="1538" min="1538" style="333" width="21.7109375"/>
    <col customWidth="1" max="1539" min="1539" style="333" width="13.42578125"/>
    <col customWidth="1" max="1540" min="1540" style="333" width="15.7109375"/>
    <col customWidth="1" max="1541" min="1541" style="333" width="12"/>
    <col customWidth="1" max="1542" min="1542" style="333" width="10.7109375"/>
    <col customWidth="1" max="1543" min="1543" style="333" width="10.28515625"/>
    <col customWidth="1" max="1544" min="1544" style="333" width="10.5703125"/>
    <col customWidth="1" max="1545" min="1545" style="333" width="13.28515625"/>
    <col customWidth="1" max="1794" min="1794" style="333" width="21.7109375"/>
    <col customWidth="1" max="1795" min="1795" style="333" width="13.42578125"/>
    <col customWidth="1" max="1796" min="1796" style="333" width="15.7109375"/>
    <col customWidth="1" max="1797" min="1797" style="333" width="12"/>
    <col customWidth="1" max="1798" min="1798" style="333" width="10.7109375"/>
    <col customWidth="1" max="1799" min="1799" style="333" width="10.28515625"/>
    <col customWidth="1" max="1800" min="1800" style="333" width="10.5703125"/>
    <col customWidth="1" max="1801" min="1801" style="333" width="13.28515625"/>
    <col customWidth="1" max="2050" min="2050" style="333" width="21.7109375"/>
    <col customWidth="1" max="2051" min="2051" style="333" width="13.42578125"/>
    <col customWidth="1" max="2052" min="2052" style="333" width="15.7109375"/>
    <col customWidth="1" max="2053" min="2053" style="333" width="12"/>
    <col customWidth="1" max="2054" min="2054" style="333" width="10.7109375"/>
    <col customWidth="1" max="2055" min="2055" style="333" width="10.28515625"/>
    <col customWidth="1" max="2056" min="2056" style="333" width="10.5703125"/>
    <col customWidth="1" max="2057" min="2057" style="333" width="13.28515625"/>
    <col customWidth="1" max="2306" min="2306" style="333" width="21.7109375"/>
    <col customWidth="1" max="2307" min="2307" style="333" width="13.42578125"/>
    <col customWidth="1" max="2308" min="2308" style="333" width="15.7109375"/>
    <col customWidth="1" max="2309" min="2309" style="333" width="12"/>
    <col customWidth="1" max="2310" min="2310" style="333" width="10.7109375"/>
    <col customWidth="1" max="2311" min="2311" style="333" width="10.28515625"/>
    <col customWidth="1" max="2312" min="2312" style="333" width="10.5703125"/>
    <col customWidth="1" max="2313" min="2313" style="333" width="13.28515625"/>
    <col customWidth="1" max="2562" min="2562" style="333" width="21.7109375"/>
    <col customWidth="1" max="2563" min="2563" style="333" width="13.42578125"/>
    <col customWidth="1" max="2564" min="2564" style="333" width="15.7109375"/>
    <col customWidth="1" max="2565" min="2565" style="333" width="12"/>
    <col customWidth="1" max="2566" min="2566" style="333" width="10.7109375"/>
    <col customWidth="1" max="2567" min="2567" style="333" width="10.28515625"/>
    <col customWidth="1" max="2568" min="2568" style="333" width="10.5703125"/>
    <col customWidth="1" max="2569" min="2569" style="333" width="13.28515625"/>
    <col customWidth="1" max="2818" min="2818" style="333" width="21.7109375"/>
    <col customWidth="1" max="2819" min="2819" style="333" width="13.42578125"/>
    <col customWidth="1" max="2820" min="2820" style="333" width="15.7109375"/>
    <col customWidth="1" max="2821" min="2821" style="333" width="12"/>
    <col customWidth="1" max="2822" min="2822" style="333" width="10.7109375"/>
    <col customWidth="1" max="2823" min="2823" style="333" width="10.28515625"/>
    <col customWidth="1" max="2824" min="2824" style="333" width="10.5703125"/>
    <col customWidth="1" max="2825" min="2825" style="333" width="13.28515625"/>
    <col customWidth="1" max="3074" min="3074" style="333" width="21.7109375"/>
    <col customWidth="1" max="3075" min="3075" style="333" width="13.42578125"/>
    <col customWidth="1" max="3076" min="3076" style="333" width="15.7109375"/>
    <col customWidth="1" max="3077" min="3077" style="333" width="12"/>
    <col customWidth="1" max="3078" min="3078" style="333" width="10.7109375"/>
    <col customWidth="1" max="3079" min="3079" style="333" width="10.28515625"/>
    <col customWidth="1" max="3080" min="3080" style="333" width="10.5703125"/>
    <col customWidth="1" max="3081" min="3081" style="333" width="13.28515625"/>
    <col customWidth="1" max="3330" min="3330" style="333" width="21.7109375"/>
    <col customWidth="1" max="3331" min="3331" style="333" width="13.42578125"/>
    <col customWidth="1" max="3332" min="3332" style="333" width="15.7109375"/>
    <col customWidth="1" max="3333" min="3333" style="333" width="12"/>
    <col customWidth="1" max="3334" min="3334" style="333" width="10.7109375"/>
    <col customWidth="1" max="3335" min="3335" style="333" width="10.28515625"/>
    <col customWidth="1" max="3336" min="3336" style="333" width="10.5703125"/>
    <col customWidth="1" max="3337" min="3337" style="333" width="13.28515625"/>
    <col customWidth="1" max="3586" min="3586" style="333" width="21.7109375"/>
    <col customWidth="1" max="3587" min="3587" style="333" width="13.42578125"/>
    <col customWidth="1" max="3588" min="3588" style="333" width="15.7109375"/>
    <col customWidth="1" max="3589" min="3589" style="333" width="12"/>
    <col customWidth="1" max="3590" min="3590" style="333" width="10.7109375"/>
    <col customWidth="1" max="3591" min="3591" style="333" width="10.28515625"/>
    <col customWidth="1" max="3592" min="3592" style="333" width="10.5703125"/>
    <col customWidth="1" max="3593" min="3593" style="333" width="13.28515625"/>
    <col customWidth="1" max="3842" min="3842" style="333" width="21.7109375"/>
    <col customWidth="1" max="3843" min="3843" style="333" width="13.42578125"/>
    <col customWidth="1" max="3844" min="3844" style="333" width="15.7109375"/>
    <col customWidth="1" max="3845" min="3845" style="333" width="12"/>
    <col customWidth="1" max="3846" min="3846" style="333" width="10.7109375"/>
    <col customWidth="1" max="3847" min="3847" style="333" width="10.28515625"/>
    <col customWidth="1" max="3848" min="3848" style="333" width="10.5703125"/>
    <col customWidth="1" max="3849" min="3849" style="333" width="13.28515625"/>
    <col customWidth="1" max="4098" min="4098" style="333" width="21.7109375"/>
    <col customWidth="1" max="4099" min="4099" style="333" width="13.42578125"/>
    <col customWidth="1" max="4100" min="4100" style="333" width="15.7109375"/>
    <col customWidth="1" max="4101" min="4101" style="333" width="12"/>
    <col customWidth="1" max="4102" min="4102" style="333" width="10.7109375"/>
    <col customWidth="1" max="4103" min="4103" style="333" width="10.28515625"/>
    <col customWidth="1" max="4104" min="4104" style="333" width="10.5703125"/>
    <col customWidth="1" max="4105" min="4105" style="333" width="13.28515625"/>
    <col customWidth="1" max="4354" min="4354" style="333" width="21.7109375"/>
    <col customWidth="1" max="4355" min="4355" style="333" width="13.42578125"/>
    <col customWidth="1" max="4356" min="4356" style="333" width="15.7109375"/>
    <col customWidth="1" max="4357" min="4357" style="333" width="12"/>
    <col customWidth="1" max="4358" min="4358" style="333" width="10.7109375"/>
    <col customWidth="1" max="4359" min="4359" style="333" width="10.28515625"/>
    <col customWidth="1" max="4360" min="4360" style="333" width="10.5703125"/>
    <col customWidth="1" max="4361" min="4361" style="333" width="13.28515625"/>
    <col customWidth="1" max="4610" min="4610" style="333" width="21.7109375"/>
    <col customWidth="1" max="4611" min="4611" style="333" width="13.42578125"/>
    <col customWidth="1" max="4612" min="4612" style="333" width="15.7109375"/>
    <col customWidth="1" max="4613" min="4613" style="333" width="12"/>
    <col customWidth="1" max="4614" min="4614" style="333" width="10.7109375"/>
    <col customWidth="1" max="4615" min="4615" style="333" width="10.28515625"/>
    <col customWidth="1" max="4616" min="4616" style="333" width="10.5703125"/>
    <col customWidth="1" max="4617" min="4617" style="333" width="13.28515625"/>
    <col customWidth="1" max="4866" min="4866" style="333" width="21.7109375"/>
    <col customWidth="1" max="4867" min="4867" style="333" width="13.42578125"/>
    <col customWidth="1" max="4868" min="4868" style="333" width="15.7109375"/>
    <col customWidth="1" max="4869" min="4869" style="333" width="12"/>
    <col customWidth="1" max="4870" min="4870" style="333" width="10.7109375"/>
    <col customWidth="1" max="4871" min="4871" style="333" width="10.28515625"/>
    <col customWidth="1" max="4872" min="4872" style="333" width="10.5703125"/>
    <col customWidth="1" max="4873" min="4873" style="333" width="13.28515625"/>
    <col customWidth="1" max="5122" min="5122" style="333" width="21.7109375"/>
    <col customWidth="1" max="5123" min="5123" style="333" width="13.42578125"/>
    <col customWidth="1" max="5124" min="5124" style="333" width="15.7109375"/>
    <col customWidth="1" max="5125" min="5125" style="333" width="12"/>
    <col customWidth="1" max="5126" min="5126" style="333" width="10.7109375"/>
    <col customWidth="1" max="5127" min="5127" style="333" width="10.28515625"/>
    <col customWidth="1" max="5128" min="5128" style="333" width="10.5703125"/>
    <col customWidth="1" max="5129" min="5129" style="333" width="13.28515625"/>
    <col customWidth="1" max="5378" min="5378" style="333" width="21.7109375"/>
    <col customWidth="1" max="5379" min="5379" style="333" width="13.42578125"/>
    <col customWidth="1" max="5380" min="5380" style="333" width="15.7109375"/>
    <col customWidth="1" max="5381" min="5381" style="333" width="12"/>
    <col customWidth="1" max="5382" min="5382" style="333" width="10.7109375"/>
    <col customWidth="1" max="5383" min="5383" style="333" width="10.28515625"/>
    <col customWidth="1" max="5384" min="5384" style="333" width="10.5703125"/>
    <col customWidth="1" max="5385" min="5385" style="333" width="13.28515625"/>
    <col customWidth="1" max="5634" min="5634" style="333" width="21.7109375"/>
    <col customWidth="1" max="5635" min="5635" style="333" width="13.42578125"/>
    <col customWidth="1" max="5636" min="5636" style="333" width="15.7109375"/>
    <col customWidth="1" max="5637" min="5637" style="333" width="12"/>
    <col customWidth="1" max="5638" min="5638" style="333" width="10.7109375"/>
    <col customWidth="1" max="5639" min="5639" style="333" width="10.28515625"/>
    <col customWidth="1" max="5640" min="5640" style="333" width="10.5703125"/>
    <col customWidth="1" max="5641" min="5641" style="333" width="13.28515625"/>
    <col customWidth="1" max="5890" min="5890" style="333" width="21.7109375"/>
    <col customWidth="1" max="5891" min="5891" style="333" width="13.42578125"/>
    <col customWidth="1" max="5892" min="5892" style="333" width="15.7109375"/>
    <col customWidth="1" max="5893" min="5893" style="333" width="12"/>
    <col customWidth="1" max="5894" min="5894" style="333" width="10.7109375"/>
    <col customWidth="1" max="5895" min="5895" style="333" width="10.28515625"/>
    <col customWidth="1" max="5896" min="5896" style="333" width="10.5703125"/>
    <col customWidth="1" max="5897" min="5897" style="333" width="13.28515625"/>
    <col customWidth="1" max="6146" min="6146" style="333" width="21.7109375"/>
    <col customWidth="1" max="6147" min="6147" style="333" width="13.42578125"/>
    <col customWidth="1" max="6148" min="6148" style="333" width="15.7109375"/>
    <col customWidth="1" max="6149" min="6149" style="333" width="12"/>
    <col customWidth="1" max="6150" min="6150" style="333" width="10.7109375"/>
    <col customWidth="1" max="6151" min="6151" style="333" width="10.28515625"/>
    <col customWidth="1" max="6152" min="6152" style="333" width="10.5703125"/>
    <col customWidth="1" max="6153" min="6153" style="333" width="13.28515625"/>
    <col customWidth="1" max="6402" min="6402" style="333" width="21.7109375"/>
    <col customWidth="1" max="6403" min="6403" style="333" width="13.42578125"/>
    <col customWidth="1" max="6404" min="6404" style="333" width="15.7109375"/>
    <col customWidth="1" max="6405" min="6405" style="333" width="12"/>
    <col customWidth="1" max="6406" min="6406" style="333" width="10.7109375"/>
    <col customWidth="1" max="6407" min="6407" style="333" width="10.28515625"/>
    <col customWidth="1" max="6408" min="6408" style="333" width="10.5703125"/>
    <col customWidth="1" max="6409" min="6409" style="333" width="13.28515625"/>
    <col customWidth="1" max="6658" min="6658" style="333" width="21.7109375"/>
    <col customWidth="1" max="6659" min="6659" style="333" width="13.42578125"/>
    <col customWidth="1" max="6660" min="6660" style="333" width="15.7109375"/>
    <col customWidth="1" max="6661" min="6661" style="333" width="12"/>
    <col customWidth="1" max="6662" min="6662" style="333" width="10.7109375"/>
    <col customWidth="1" max="6663" min="6663" style="333" width="10.28515625"/>
    <col customWidth="1" max="6664" min="6664" style="333" width="10.5703125"/>
    <col customWidth="1" max="6665" min="6665" style="333" width="13.28515625"/>
    <col customWidth="1" max="6914" min="6914" style="333" width="21.7109375"/>
    <col customWidth="1" max="6915" min="6915" style="333" width="13.42578125"/>
    <col customWidth="1" max="6916" min="6916" style="333" width="15.7109375"/>
    <col customWidth="1" max="6917" min="6917" style="333" width="12"/>
    <col customWidth="1" max="6918" min="6918" style="333" width="10.7109375"/>
    <col customWidth="1" max="6919" min="6919" style="333" width="10.28515625"/>
    <col customWidth="1" max="6920" min="6920" style="333" width="10.5703125"/>
    <col customWidth="1" max="6921" min="6921" style="333" width="13.28515625"/>
    <col customWidth="1" max="7170" min="7170" style="333" width="21.7109375"/>
    <col customWidth="1" max="7171" min="7171" style="333" width="13.42578125"/>
    <col customWidth="1" max="7172" min="7172" style="333" width="15.7109375"/>
    <col customWidth="1" max="7173" min="7173" style="333" width="12"/>
    <col customWidth="1" max="7174" min="7174" style="333" width="10.7109375"/>
    <col customWidth="1" max="7175" min="7175" style="333" width="10.28515625"/>
    <col customWidth="1" max="7176" min="7176" style="333" width="10.5703125"/>
    <col customWidth="1" max="7177" min="7177" style="333" width="13.28515625"/>
    <col customWidth="1" max="7426" min="7426" style="333" width="21.7109375"/>
    <col customWidth="1" max="7427" min="7427" style="333" width="13.42578125"/>
    <col customWidth="1" max="7428" min="7428" style="333" width="15.7109375"/>
    <col customWidth="1" max="7429" min="7429" style="333" width="12"/>
    <col customWidth="1" max="7430" min="7430" style="333" width="10.7109375"/>
    <col customWidth="1" max="7431" min="7431" style="333" width="10.28515625"/>
    <col customWidth="1" max="7432" min="7432" style="333" width="10.5703125"/>
    <col customWidth="1" max="7433" min="7433" style="333" width="13.28515625"/>
    <col customWidth="1" max="7682" min="7682" style="333" width="21.7109375"/>
    <col customWidth="1" max="7683" min="7683" style="333" width="13.42578125"/>
    <col customWidth="1" max="7684" min="7684" style="333" width="15.7109375"/>
    <col customWidth="1" max="7685" min="7685" style="333" width="12"/>
    <col customWidth="1" max="7686" min="7686" style="333" width="10.7109375"/>
    <col customWidth="1" max="7687" min="7687" style="333" width="10.28515625"/>
    <col customWidth="1" max="7688" min="7688" style="333" width="10.5703125"/>
    <col customWidth="1" max="7689" min="7689" style="333" width="13.28515625"/>
    <col customWidth="1" max="7938" min="7938" style="333" width="21.7109375"/>
    <col customWidth="1" max="7939" min="7939" style="333" width="13.42578125"/>
    <col customWidth="1" max="7940" min="7940" style="333" width="15.7109375"/>
    <col customWidth="1" max="7941" min="7941" style="333" width="12"/>
    <col customWidth="1" max="7942" min="7942" style="333" width="10.7109375"/>
    <col customWidth="1" max="7943" min="7943" style="333" width="10.28515625"/>
    <col customWidth="1" max="7944" min="7944" style="333" width="10.5703125"/>
    <col customWidth="1" max="7945" min="7945" style="333" width="13.28515625"/>
    <col customWidth="1" max="8194" min="8194" style="333" width="21.7109375"/>
    <col customWidth="1" max="8195" min="8195" style="333" width="13.42578125"/>
    <col customWidth="1" max="8196" min="8196" style="333" width="15.7109375"/>
    <col customWidth="1" max="8197" min="8197" style="333" width="12"/>
    <col customWidth="1" max="8198" min="8198" style="333" width="10.7109375"/>
    <col customWidth="1" max="8199" min="8199" style="333" width="10.28515625"/>
    <col customWidth="1" max="8200" min="8200" style="333" width="10.5703125"/>
    <col customWidth="1" max="8201" min="8201" style="333" width="13.28515625"/>
    <col customWidth="1" max="8450" min="8450" style="333" width="21.7109375"/>
    <col customWidth="1" max="8451" min="8451" style="333" width="13.42578125"/>
    <col customWidth="1" max="8452" min="8452" style="333" width="15.7109375"/>
    <col customWidth="1" max="8453" min="8453" style="333" width="12"/>
    <col customWidth="1" max="8454" min="8454" style="333" width="10.7109375"/>
    <col customWidth="1" max="8455" min="8455" style="333" width="10.28515625"/>
    <col customWidth="1" max="8456" min="8456" style="333" width="10.5703125"/>
    <col customWidth="1" max="8457" min="8457" style="333" width="13.28515625"/>
    <col customWidth="1" max="8706" min="8706" style="333" width="21.7109375"/>
    <col customWidth="1" max="8707" min="8707" style="333" width="13.42578125"/>
    <col customWidth="1" max="8708" min="8708" style="333" width="15.7109375"/>
    <col customWidth="1" max="8709" min="8709" style="333" width="12"/>
    <col customWidth="1" max="8710" min="8710" style="333" width="10.7109375"/>
    <col customWidth="1" max="8711" min="8711" style="333" width="10.28515625"/>
    <col customWidth="1" max="8712" min="8712" style="333" width="10.5703125"/>
    <col customWidth="1" max="8713" min="8713" style="333" width="13.28515625"/>
    <col customWidth="1" max="8962" min="8962" style="333" width="21.7109375"/>
    <col customWidth="1" max="8963" min="8963" style="333" width="13.42578125"/>
    <col customWidth="1" max="8964" min="8964" style="333" width="15.7109375"/>
    <col customWidth="1" max="8965" min="8965" style="333" width="12"/>
    <col customWidth="1" max="8966" min="8966" style="333" width="10.7109375"/>
    <col customWidth="1" max="8967" min="8967" style="333" width="10.28515625"/>
    <col customWidth="1" max="8968" min="8968" style="333" width="10.5703125"/>
    <col customWidth="1" max="8969" min="8969" style="333" width="13.28515625"/>
    <col customWidth="1" max="9218" min="9218" style="333" width="21.7109375"/>
    <col customWidth="1" max="9219" min="9219" style="333" width="13.42578125"/>
    <col customWidth="1" max="9220" min="9220" style="333" width="15.7109375"/>
    <col customWidth="1" max="9221" min="9221" style="333" width="12"/>
    <col customWidth="1" max="9222" min="9222" style="333" width="10.7109375"/>
    <col customWidth="1" max="9223" min="9223" style="333" width="10.28515625"/>
    <col customWidth="1" max="9224" min="9224" style="333" width="10.5703125"/>
    <col customWidth="1" max="9225" min="9225" style="333" width="13.28515625"/>
    <col customWidth="1" max="9474" min="9474" style="333" width="21.7109375"/>
    <col customWidth="1" max="9475" min="9475" style="333" width="13.42578125"/>
    <col customWidth="1" max="9476" min="9476" style="333" width="15.7109375"/>
    <col customWidth="1" max="9477" min="9477" style="333" width="12"/>
    <col customWidth="1" max="9478" min="9478" style="333" width="10.7109375"/>
    <col customWidth="1" max="9479" min="9479" style="333" width="10.28515625"/>
    <col customWidth="1" max="9480" min="9480" style="333" width="10.5703125"/>
    <col customWidth="1" max="9481" min="9481" style="333" width="13.28515625"/>
    <col customWidth="1" max="9730" min="9730" style="333" width="21.7109375"/>
    <col customWidth="1" max="9731" min="9731" style="333" width="13.42578125"/>
    <col customWidth="1" max="9732" min="9732" style="333" width="15.7109375"/>
    <col customWidth="1" max="9733" min="9733" style="333" width="12"/>
    <col customWidth="1" max="9734" min="9734" style="333" width="10.7109375"/>
    <col customWidth="1" max="9735" min="9735" style="333" width="10.28515625"/>
    <col customWidth="1" max="9736" min="9736" style="333" width="10.5703125"/>
    <col customWidth="1" max="9737" min="9737" style="333" width="13.28515625"/>
    <col customWidth="1" max="9986" min="9986" style="333" width="21.7109375"/>
    <col customWidth="1" max="9987" min="9987" style="333" width="13.42578125"/>
    <col customWidth="1" max="9988" min="9988" style="333" width="15.7109375"/>
    <col customWidth="1" max="9989" min="9989" style="333" width="12"/>
    <col customWidth="1" max="9990" min="9990" style="333" width="10.7109375"/>
    <col customWidth="1" max="9991" min="9991" style="333" width="10.28515625"/>
    <col customWidth="1" max="9992" min="9992" style="333" width="10.5703125"/>
    <col customWidth="1" max="9993" min="9993" style="333" width="13.28515625"/>
    <col customWidth="1" max="10242" min="10242" style="333" width="21.7109375"/>
    <col customWidth="1" max="10243" min="10243" style="333" width="13.42578125"/>
    <col customWidth="1" max="10244" min="10244" style="333" width="15.7109375"/>
    <col customWidth="1" max="10245" min="10245" style="333" width="12"/>
    <col customWidth="1" max="10246" min="10246" style="333" width="10.7109375"/>
    <col customWidth="1" max="10247" min="10247" style="333" width="10.28515625"/>
    <col customWidth="1" max="10248" min="10248" style="333" width="10.5703125"/>
    <col customWidth="1" max="10249" min="10249" style="333" width="13.28515625"/>
    <col customWidth="1" max="10498" min="10498" style="333" width="21.7109375"/>
    <col customWidth="1" max="10499" min="10499" style="333" width="13.42578125"/>
    <col customWidth="1" max="10500" min="10500" style="333" width="15.7109375"/>
    <col customWidth="1" max="10501" min="10501" style="333" width="12"/>
    <col customWidth="1" max="10502" min="10502" style="333" width="10.7109375"/>
    <col customWidth="1" max="10503" min="10503" style="333" width="10.28515625"/>
    <col customWidth="1" max="10504" min="10504" style="333" width="10.5703125"/>
    <col customWidth="1" max="10505" min="10505" style="333" width="13.28515625"/>
    <col customWidth="1" max="10754" min="10754" style="333" width="21.7109375"/>
    <col customWidth="1" max="10755" min="10755" style="333" width="13.42578125"/>
    <col customWidth="1" max="10756" min="10756" style="333" width="15.7109375"/>
    <col customWidth="1" max="10757" min="10757" style="333" width="12"/>
    <col customWidth="1" max="10758" min="10758" style="333" width="10.7109375"/>
    <col customWidth="1" max="10759" min="10759" style="333" width="10.28515625"/>
    <col customWidth="1" max="10760" min="10760" style="333" width="10.5703125"/>
    <col customWidth="1" max="10761" min="10761" style="333" width="13.28515625"/>
    <col customWidth="1" max="11010" min="11010" style="333" width="21.7109375"/>
    <col customWidth="1" max="11011" min="11011" style="333" width="13.42578125"/>
    <col customWidth="1" max="11012" min="11012" style="333" width="15.7109375"/>
    <col customWidth="1" max="11013" min="11013" style="333" width="12"/>
    <col customWidth="1" max="11014" min="11014" style="333" width="10.7109375"/>
    <col customWidth="1" max="11015" min="11015" style="333" width="10.28515625"/>
    <col customWidth="1" max="11016" min="11016" style="333" width="10.5703125"/>
    <col customWidth="1" max="11017" min="11017" style="333" width="13.28515625"/>
    <col customWidth="1" max="11266" min="11266" style="333" width="21.7109375"/>
    <col customWidth="1" max="11267" min="11267" style="333" width="13.42578125"/>
    <col customWidth="1" max="11268" min="11268" style="333" width="15.7109375"/>
    <col customWidth="1" max="11269" min="11269" style="333" width="12"/>
    <col customWidth="1" max="11270" min="11270" style="333" width="10.7109375"/>
    <col customWidth="1" max="11271" min="11271" style="333" width="10.28515625"/>
    <col customWidth="1" max="11272" min="11272" style="333" width="10.5703125"/>
    <col customWidth="1" max="11273" min="11273" style="333" width="13.28515625"/>
    <col customWidth="1" max="11522" min="11522" style="333" width="21.7109375"/>
    <col customWidth="1" max="11523" min="11523" style="333" width="13.42578125"/>
    <col customWidth="1" max="11524" min="11524" style="333" width="15.7109375"/>
    <col customWidth="1" max="11525" min="11525" style="333" width="12"/>
    <col customWidth="1" max="11526" min="11526" style="333" width="10.7109375"/>
    <col customWidth="1" max="11527" min="11527" style="333" width="10.28515625"/>
    <col customWidth="1" max="11528" min="11528" style="333" width="10.5703125"/>
    <col customWidth="1" max="11529" min="11529" style="333" width="13.28515625"/>
    <col customWidth="1" max="11778" min="11778" style="333" width="21.7109375"/>
    <col customWidth="1" max="11779" min="11779" style="333" width="13.42578125"/>
    <col customWidth="1" max="11780" min="11780" style="333" width="15.7109375"/>
    <col customWidth="1" max="11781" min="11781" style="333" width="12"/>
    <col customWidth="1" max="11782" min="11782" style="333" width="10.7109375"/>
    <col customWidth="1" max="11783" min="11783" style="333" width="10.28515625"/>
    <col customWidth="1" max="11784" min="11784" style="333" width="10.5703125"/>
    <col customWidth="1" max="11785" min="11785" style="333" width="13.28515625"/>
    <col customWidth="1" max="12034" min="12034" style="333" width="21.7109375"/>
    <col customWidth="1" max="12035" min="12035" style="333" width="13.42578125"/>
    <col customWidth="1" max="12036" min="12036" style="333" width="15.7109375"/>
    <col customWidth="1" max="12037" min="12037" style="333" width="12"/>
    <col customWidth="1" max="12038" min="12038" style="333" width="10.7109375"/>
    <col customWidth="1" max="12039" min="12039" style="333" width="10.28515625"/>
    <col customWidth="1" max="12040" min="12040" style="333" width="10.5703125"/>
    <col customWidth="1" max="12041" min="12041" style="333" width="13.28515625"/>
    <col customWidth="1" max="12290" min="12290" style="333" width="21.7109375"/>
    <col customWidth="1" max="12291" min="12291" style="333" width="13.42578125"/>
    <col customWidth="1" max="12292" min="12292" style="333" width="15.7109375"/>
    <col customWidth="1" max="12293" min="12293" style="333" width="12"/>
    <col customWidth="1" max="12294" min="12294" style="333" width="10.7109375"/>
    <col customWidth="1" max="12295" min="12295" style="333" width="10.28515625"/>
    <col customWidth="1" max="12296" min="12296" style="333" width="10.5703125"/>
    <col customWidth="1" max="12297" min="12297" style="333" width="13.28515625"/>
    <col customWidth="1" max="12546" min="12546" style="333" width="21.7109375"/>
    <col customWidth="1" max="12547" min="12547" style="333" width="13.42578125"/>
    <col customWidth="1" max="12548" min="12548" style="333" width="15.7109375"/>
    <col customWidth="1" max="12549" min="12549" style="333" width="12"/>
    <col customWidth="1" max="12550" min="12550" style="333" width="10.7109375"/>
    <col customWidth="1" max="12551" min="12551" style="333" width="10.28515625"/>
    <col customWidth="1" max="12552" min="12552" style="333" width="10.5703125"/>
    <col customWidth="1" max="12553" min="12553" style="333" width="13.28515625"/>
    <col customWidth="1" max="12802" min="12802" style="333" width="21.7109375"/>
    <col customWidth="1" max="12803" min="12803" style="333" width="13.42578125"/>
    <col customWidth="1" max="12804" min="12804" style="333" width="15.7109375"/>
    <col customWidth="1" max="12805" min="12805" style="333" width="12"/>
    <col customWidth="1" max="12806" min="12806" style="333" width="10.7109375"/>
    <col customWidth="1" max="12807" min="12807" style="333" width="10.28515625"/>
    <col customWidth="1" max="12808" min="12808" style="333" width="10.5703125"/>
    <col customWidth="1" max="12809" min="12809" style="333" width="13.28515625"/>
    <col customWidth="1" max="13058" min="13058" style="333" width="21.7109375"/>
    <col customWidth="1" max="13059" min="13059" style="333" width="13.42578125"/>
    <col customWidth="1" max="13060" min="13060" style="333" width="15.7109375"/>
    <col customWidth="1" max="13061" min="13061" style="333" width="12"/>
    <col customWidth="1" max="13062" min="13062" style="333" width="10.7109375"/>
    <col customWidth="1" max="13063" min="13063" style="333" width="10.28515625"/>
    <col customWidth="1" max="13064" min="13064" style="333" width="10.5703125"/>
    <col customWidth="1" max="13065" min="13065" style="333" width="13.28515625"/>
    <col customWidth="1" max="13314" min="13314" style="333" width="21.7109375"/>
    <col customWidth="1" max="13315" min="13315" style="333" width="13.42578125"/>
    <col customWidth="1" max="13316" min="13316" style="333" width="15.7109375"/>
    <col customWidth="1" max="13317" min="13317" style="333" width="12"/>
    <col customWidth="1" max="13318" min="13318" style="333" width="10.7109375"/>
    <col customWidth="1" max="13319" min="13319" style="333" width="10.28515625"/>
    <col customWidth="1" max="13320" min="13320" style="333" width="10.5703125"/>
    <col customWidth="1" max="13321" min="13321" style="333" width="13.28515625"/>
    <col customWidth="1" max="13570" min="13570" style="333" width="21.7109375"/>
    <col customWidth="1" max="13571" min="13571" style="333" width="13.42578125"/>
    <col customWidth="1" max="13572" min="13572" style="333" width="15.7109375"/>
    <col customWidth="1" max="13573" min="13573" style="333" width="12"/>
    <col customWidth="1" max="13574" min="13574" style="333" width="10.7109375"/>
    <col customWidth="1" max="13575" min="13575" style="333" width="10.28515625"/>
    <col customWidth="1" max="13576" min="13576" style="333" width="10.5703125"/>
    <col customWidth="1" max="13577" min="13577" style="333" width="13.28515625"/>
    <col customWidth="1" max="13826" min="13826" style="333" width="21.7109375"/>
    <col customWidth="1" max="13827" min="13827" style="333" width="13.42578125"/>
    <col customWidth="1" max="13828" min="13828" style="333" width="15.7109375"/>
    <col customWidth="1" max="13829" min="13829" style="333" width="12"/>
    <col customWidth="1" max="13830" min="13830" style="333" width="10.7109375"/>
    <col customWidth="1" max="13831" min="13831" style="333" width="10.28515625"/>
    <col customWidth="1" max="13832" min="13832" style="333" width="10.5703125"/>
    <col customWidth="1" max="13833" min="13833" style="333" width="13.28515625"/>
    <col customWidth="1" max="14082" min="14082" style="333" width="21.7109375"/>
    <col customWidth="1" max="14083" min="14083" style="333" width="13.42578125"/>
    <col customWidth="1" max="14084" min="14084" style="333" width="15.7109375"/>
    <col customWidth="1" max="14085" min="14085" style="333" width="12"/>
    <col customWidth="1" max="14086" min="14086" style="333" width="10.7109375"/>
    <col customWidth="1" max="14087" min="14087" style="333" width="10.28515625"/>
    <col customWidth="1" max="14088" min="14088" style="333" width="10.5703125"/>
    <col customWidth="1" max="14089" min="14089" style="333" width="13.28515625"/>
    <col customWidth="1" max="14338" min="14338" style="333" width="21.7109375"/>
    <col customWidth="1" max="14339" min="14339" style="333" width="13.42578125"/>
    <col customWidth="1" max="14340" min="14340" style="333" width="15.7109375"/>
    <col customWidth="1" max="14341" min="14341" style="333" width="12"/>
    <col customWidth="1" max="14342" min="14342" style="333" width="10.7109375"/>
    <col customWidth="1" max="14343" min="14343" style="333" width="10.28515625"/>
    <col customWidth="1" max="14344" min="14344" style="333" width="10.5703125"/>
    <col customWidth="1" max="14345" min="14345" style="333" width="13.28515625"/>
    <col customWidth="1" max="14594" min="14594" style="333" width="21.7109375"/>
    <col customWidth="1" max="14595" min="14595" style="333" width="13.42578125"/>
    <col customWidth="1" max="14596" min="14596" style="333" width="15.7109375"/>
    <col customWidth="1" max="14597" min="14597" style="333" width="12"/>
    <col customWidth="1" max="14598" min="14598" style="333" width="10.7109375"/>
    <col customWidth="1" max="14599" min="14599" style="333" width="10.28515625"/>
    <col customWidth="1" max="14600" min="14600" style="333" width="10.5703125"/>
    <col customWidth="1" max="14601" min="14601" style="333" width="13.28515625"/>
    <col customWidth="1" max="14850" min="14850" style="333" width="21.7109375"/>
    <col customWidth="1" max="14851" min="14851" style="333" width="13.42578125"/>
    <col customWidth="1" max="14852" min="14852" style="333" width="15.7109375"/>
    <col customWidth="1" max="14853" min="14853" style="333" width="12"/>
    <col customWidth="1" max="14854" min="14854" style="333" width="10.7109375"/>
    <col customWidth="1" max="14855" min="14855" style="333" width="10.28515625"/>
    <col customWidth="1" max="14856" min="14856" style="333" width="10.5703125"/>
    <col customWidth="1" max="14857" min="14857" style="333" width="13.28515625"/>
    <col customWidth="1" max="15106" min="15106" style="333" width="21.7109375"/>
    <col customWidth="1" max="15107" min="15107" style="333" width="13.42578125"/>
    <col customWidth="1" max="15108" min="15108" style="333" width="15.7109375"/>
    <col customWidth="1" max="15109" min="15109" style="333" width="12"/>
    <col customWidth="1" max="15110" min="15110" style="333" width="10.7109375"/>
    <col customWidth="1" max="15111" min="15111" style="333" width="10.28515625"/>
    <col customWidth="1" max="15112" min="15112" style="333" width="10.5703125"/>
    <col customWidth="1" max="15113" min="15113" style="333" width="13.28515625"/>
    <col customWidth="1" max="15362" min="15362" style="333" width="21.7109375"/>
    <col customWidth="1" max="15363" min="15363" style="333" width="13.42578125"/>
    <col customWidth="1" max="15364" min="15364" style="333" width="15.7109375"/>
    <col customWidth="1" max="15365" min="15365" style="333" width="12"/>
    <col customWidth="1" max="15366" min="15366" style="333" width="10.7109375"/>
    <col customWidth="1" max="15367" min="15367" style="333" width="10.28515625"/>
    <col customWidth="1" max="15368" min="15368" style="333" width="10.5703125"/>
    <col customWidth="1" max="15369" min="15369" style="333" width="13.28515625"/>
    <col customWidth="1" max="15618" min="15618" style="333" width="21.7109375"/>
    <col customWidth="1" max="15619" min="15619" style="333" width="13.42578125"/>
    <col customWidth="1" max="15620" min="15620" style="333" width="15.7109375"/>
    <col customWidth="1" max="15621" min="15621" style="333" width="12"/>
    <col customWidth="1" max="15622" min="15622" style="333" width="10.7109375"/>
    <col customWidth="1" max="15623" min="15623" style="333" width="10.28515625"/>
    <col customWidth="1" max="15624" min="15624" style="333" width="10.5703125"/>
    <col customWidth="1" max="15625" min="15625" style="333" width="13.28515625"/>
    <col customWidth="1" max="15874" min="15874" style="333" width="21.7109375"/>
    <col customWidth="1" max="15875" min="15875" style="333" width="13.42578125"/>
    <col customWidth="1" max="15876" min="15876" style="333" width="15.7109375"/>
    <col customWidth="1" max="15877" min="15877" style="333" width="12"/>
    <col customWidth="1" max="15878" min="15878" style="333" width="10.7109375"/>
    <col customWidth="1" max="15879" min="15879" style="333" width="10.28515625"/>
    <col customWidth="1" max="15880" min="15880" style="333" width="10.5703125"/>
    <col customWidth="1" max="15881" min="15881" style="333" width="13.28515625"/>
    <col customWidth="1" max="16130" min="16130" style="333" width="21.7109375"/>
    <col customWidth="1" max="16131" min="16131" style="333" width="13.42578125"/>
    <col customWidth="1" max="16132" min="16132" style="333" width="15.7109375"/>
    <col customWidth="1" max="16133" min="16133" style="333" width="12"/>
    <col customWidth="1" max="16134" min="16134" style="333" width="10.7109375"/>
    <col customWidth="1" max="16135" min="16135" style="333" width="10.28515625"/>
    <col customWidth="1" max="16136" min="16136" style="333" width="10.5703125"/>
    <col customWidth="1" max="16137" min="16137" style="333" width="13.28515625"/>
  </cols>
  <sheetData>
    <row customHeight="1" ht="15" r="1" s="333" spans="1:16">
      <c r="B1" s="335" t="n"/>
      <c r="C1" s="335" t="n"/>
      <c r="D1" s="335" t="n"/>
      <c r="E1" s="335" t="n"/>
      <c r="F1" s="335" t="n"/>
      <c r="G1" s="335" t="n"/>
      <c r="H1" s="335" t="n"/>
      <c r="I1" s="335" t="n"/>
      <c r="J1" s="331" t="n"/>
    </row>
    <row customHeight="1" ht="15" r="2" s="333" spans="1:16">
      <c r="B2" s="335" t="n"/>
      <c r="C2" s="495" t="s">
        <v>0</v>
      </c>
      <c r="K2" s="332" t="n"/>
      <c r="L2" s="332" t="n"/>
      <c r="M2" s="332" t="n"/>
    </row>
    <row customHeight="1" ht="15" r="3" s="333" spans="1:16">
      <c r="B3" s="335" t="n"/>
      <c r="C3" s="495" t="s">
        <v>1</v>
      </c>
      <c r="K3" s="332" t="n"/>
      <c r="L3" s="332" t="n"/>
      <c r="M3" s="332" t="n"/>
    </row>
    <row customHeight="1" ht="15" r="4" s="333" spans="1:16">
      <c r="B4" s="335" t="n"/>
      <c r="C4" s="495" t="s">
        <v>2</v>
      </c>
      <c r="K4" s="332" t="n"/>
      <c r="L4" s="332" t="n"/>
    </row>
    <row customHeight="1" ht="15" r="5" s="333" spans="1:16">
      <c r="B5" s="335" t="n"/>
      <c r="C5" s="495" t="s">
        <v>3</v>
      </c>
      <c r="K5" s="332" t="n"/>
      <c r="L5" s="332" t="n"/>
    </row>
    <row customHeight="1" ht="15" r="6" s="333" spans="1:16">
      <c r="B6" s="335" t="n"/>
      <c r="C6" s="495" t="s">
        <v>4</v>
      </c>
      <c r="J6" s="22" t="n"/>
      <c r="K6" s="332" t="n"/>
      <c r="L6" s="332" t="n"/>
    </row>
    <row customHeight="1" ht="15" r="7" s="333" spans="1:16">
      <c r="B7" s="335" t="n"/>
      <c r="C7" s="495" t="s">
        <v>5</v>
      </c>
      <c r="K7" s="332" t="n"/>
      <c r="L7" s="332" t="n"/>
    </row>
    <row customFormat="1" customHeight="1" ht="15" r="8" s="335" spans="1:16">
      <c r="B8" s="496" t="s">
        <v>6</v>
      </c>
      <c r="D8" s="495" t="n"/>
      <c r="E8" s="495" t="n"/>
      <c r="F8" s="22" t="s">
        <v>7</v>
      </c>
      <c r="G8" s="495" t="n"/>
      <c r="H8" s="495" t="n"/>
      <c r="I8" s="495" t="n"/>
      <c r="J8" s="495" t="n"/>
      <c r="K8" s="22" t="n"/>
      <c r="L8" s="22" t="n"/>
      <c r="M8" s="22" t="n"/>
      <c r="N8" s="335" t="n"/>
    </row>
    <row customHeight="1" ht="15" r="9" s="333" spans="1:16">
      <c r="B9" s="22" t="n"/>
      <c r="C9" s="335" t="n"/>
      <c r="D9" s="495" t="n"/>
      <c r="E9" s="495" t="n"/>
      <c r="F9" s="495" t="n"/>
      <c r="G9" s="495" t="n"/>
      <c r="H9" s="495" t="n"/>
      <c r="I9" s="495" t="n"/>
      <c r="J9" s="495" t="n"/>
      <c r="K9" s="332" t="n"/>
      <c r="L9" s="332" t="n"/>
    </row>
    <row customHeight="1" ht="18.75" r="10" s="333" spans="1:16">
      <c r="B10" s="497" t="s">
        <v>8</v>
      </c>
      <c r="G10" s="336" t="s">
        <v>6</v>
      </c>
      <c r="H10" s="337" t="n"/>
      <c r="I10" s="338" t="n"/>
      <c r="J10" s="498" t="s">
        <v>9</v>
      </c>
      <c r="M10" s="503" t="s">
        <v>10</v>
      </c>
    </row>
    <row customFormat="1" customHeight="1" ht="38.25" r="11" s="343" spans="1:16">
      <c r="B11" s="339" t="s">
        <v>11</v>
      </c>
      <c r="C11" s="339" t="s">
        <v>12</v>
      </c>
      <c r="D11" s="339" t="s">
        <v>13</v>
      </c>
      <c r="E11" s="339" t="s">
        <v>14</v>
      </c>
      <c r="F11" s="339" t="s">
        <v>15</v>
      </c>
      <c r="G11" s="340" t="s">
        <v>16</v>
      </c>
      <c r="H11" s="340" t="s">
        <v>17</v>
      </c>
      <c r="I11" s="340" t="s">
        <v>18</v>
      </c>
      <c r="J11" s="341" t="s">
        <v>19</v>
      </c>
      <c r="K11" s="341" t="s">
        <v>20</v>
      </c>
      <c r="L11" s="341" t="s">
        <v>21</v>
      </c>
      <c r="M11" s="342" t="s">
        <v>19</v>
      </c>
      <c r="N11" s="342" t="s">
        <v>20</v>
      </c>
      <c r="O11" s="342" t="s">
        <v>21</v>
      </c>
    </row>
    <row customHeight="1" ht="15" r="12" s="333" spans="1:16">
      <c r="B12" s="344" t="s">
        <v>22</v>
      </c>
      <c r="C12" s="345" t="n">
        <v>177</v>
      </c>
      <c r="D12" s="346" t="n">
        <v>0</v>
      </c>
      <c r="E12" s="347" t="n">
        <v>0</v>
      </c>
      <c r="F12" s="348">
        <f>C12-D12-E12</f>
        <v/>
      </c>
      <c r="G12" s="349" t="n">
        <v>0</v>
      </c>
      <c r="H12" s="349">
        <f>F12-G12</f>
        <v/>
      </c>
      <c r="I12" s="350">
        <f>H12/F12 *100</f>
        <v/>
      </c>
      <c r="J12" s="351" t="n">
        <v>0</v>
      </c>
      <c r="K12" s="351">
        <f>F12-J12</f>
        <v/>
      </c>
      <c r="L12" s="352">
        <f>K12/F12*100</f>
        <v/>
      </c>
      <c r="M12" s="353" t="n">
        <v>0</v>
      </c>
      <c r="N12" s="353">
        <f>F12-M12</f>
        <v/>
      </c>
      <c r="O12" s="354">
        <f>N12/F12*100</f>
        <v/>
      </c>
    </row>
    <row customHeight="1" ht="15" r="13" s="333" spans="1:16">
      <c r="B13" s="344" t="s">
        <v>23</v>
      </c>
      <c r="C13" s="345" t="n">
        <v>168</v>
      </c>
      <c r="D13" s="411" t="n">
        <v>3</v>
      </c>
      <c r="E13" s="347" t="n">
        <v>0</v>
      </c>
      <c r="F13" s="348">
        <f>C13-D13-E13</f>
        <v/>
      </c>
      <c r="G13" s="349" t="n">
        <v>0</v>
      </c>
      <c r="H13" s="349">
        <f>F13-G13</f>
        <v/>
      </c>
      <c r="I13" s="350">
        <f>H13/F13 *100</f>
        <v/>
      </c>
      <c r="J13" s="351" t="n">
        <v>0</v>
      </c>
      <c r="K13" s="351">
        <f>F13-J13</f>
        <v/>
      </c>
      <c r="L13" s="352">
        <f>K13/F13*100</f>
        <v/>
      </c>
      <c r="M13" s="353" t="n">
        <v>0</v>
      </c>
      <c r="N13" s="353">
        <f>F13-M13</f>
        <v/>
      </c>
      <c r="O13" s="354">
        <f>N13/F13*100</f>
        <v/>
      </c>
    </row>
    <row customHeight="1" ht="15" r="14" s="333" spans="1:16">
      <c r="B14" s="344" t="s">
        <v>24</v>
      </c>
      <c r="C14" s="355" t="n">
        <v>152</v>
      </c>
      <c r="D14" s="346" t="n">
        <v>0</v>
      </c>
      <c r="E14" s="347" t="n">
        <v>0</v>
      </c>
      <c r="F14" s="348">
        <f>C14-D14-E14</f>
        <v/>
      </c>
      <c r="G14" s="349" t="n">
        <v>0</v>
      </c>
      <c r="H14" s="349">
        <f>F14-G14</f>
        <v/>
      </c>
      <c r="I14" s="350">
        <f>H14/F14 *100</f>
        <v/>
      </c>
      <c r="J14" s="351" t="n">
        <v>0</v>
      </c>
      <c r="K14" s="351">
        <f>F14-J14</f>
        <v/>
      </c>
      <c r="L14" s="352">
        <f>K14/F14*100</f>
        <v/>
      </c>
      <c r="M14" s="353" t="n">
        <v>0</v>
      </c>
      <c r="N14" s="353">
        <f>F14-M14</f>
        <v/>
      </c>
      <c r="O14" s="354">
        <f>N14/F14*100</f>
        <v/>
      </c>
      <c r="P14" s="506" t="n"/>
    </row>
    <row customHeight="1" ht="25.5" r="15" s="333" spans="1:16">
      <c r="B15" s="356" t="s">
        <v>25</v>
      </c>
      <c r="C15" s="357">
        <f>SUM(C12:C14)</f>
        <v/>
      </c>
      <c r="D15" s="357">
        <f>SUM(D12:D14)</f>
        <v/>
      </c>
      <c r="E15" s="357">
        <f>SUM(E12:E14)</f>
        <v/>
      </c>
      <c r="F15" s="358">
        <f>SUM(F12:F14)</f>
        <v/>
      </c>
      <c r="G15" s="357">
        <f>SUM(G12:G14)</f>
        <v/>
      </c>
      <c r="H15" s="357">
        <f>SUM(H12:H14)</f>
        <v/>
      </c>
      <c r="I15" s="359">
        <f>H15/F15*100</f>
        <v/>
      </c>
      <c r="J15" s="358">
        <f>SUM(J12:J14)</f>
        <v/>
      </c>
      <c r="K15" s="358">
        <f>SUM(K12:K14)</f>
        <v/>
      </c>
      <c r="L15" s="360">
        <f>K15/F15*100</f>
        <v/>
      </c>
      <c r="M15" s="358">
        <f>SUM(M12:M14)</f>
        <v/>
      </c>
      <c r="N15" s="358">
        <f>SUM(N12:N14)</f>
        <v/>
      </c>
      <c r="O15" s="360">
        <f>N15/F15*100</f>
        <v/>
      </c>
    </row>
    <row customHeight="1" ht="15" r="16" s="333" spans="1:16">
      <c r="B16" s="361" t="n"/>
      <c r="C16" s="361" t="n"/>
      <c r="D16" s="361" t="n"/>
      <c r="E16" s="361" t="n"/>
      <c r="F16" s="361" t="n"/>
      <c r="G16" s="361" t="n"/>
      <c r="H16" s="361" t="n"/>
      <c r="I16" s="361" t="n"/>
      <c r="J16" s="332" t="n"/>
      <c r="K16" s="332" t="n"/>
      <c r="L16" s="332" t="n"/>
    </row>
    <row customHeight="1" ht="18" r="17" s="333" spans="1:16">
      <c r="B17" s="362" t="n"/>
      <c r="C17" s="363" t="n"/>
      <c r="D17" s="363" t="n"/>
      <c r="E17" s="364" t="n"/>
      <c r="F17" s="364" t="n"/>
      <c r="G17" s="364" t="n"/>
      <c r="H17" s="364" t="n"/>
      <c r="I17" s="365" t="n"/>
      <c r="J17" s="332" t="n"/>
    </row>
    <row customFormat="1" customHeight="1" ht="15" r="18" s="335" spans="1:16">
      <c r="B18" s="496" t="s">
        <v>6</v>
      </c>
      <c r="D18" s="495" t="n"/>
      <c r="E18" s="495" t="n"/>
      <c r="F18" s="22" t="s">
        <v>7</v>
      </c>
      <c r="G18" s="495" t="n"/>
      <c r="H18" s="495" t="n"/>
      <c r="I18" s="495" t="n"/>
      <c r="J18" s="495" t="n"/>
      <c r="K18" s="22" t="n"/>
      <c r="L18" s="22" t="n"/>
      <c r="M18" s="22" t="n"/>
      <c r="N18" s="335" t="n"/>
    </row>
    <row customHeight="1" ht="18" r="19" s="333" spans="1:16">
      <c r="B19" s="332" t="n"/>
      <c r="C19" s="363" t="n"/>
      <c r="D19" s="363" t="n"/>
      <c r="E19" s="364" t="n"/>
      <c r="F19" s="364" t="n"/>
      <c r="G19" s="364" t="n"/>
      <c r="H19" s="364" t="n"/>
    </row>
    <row customHeight="1" ht="18.75" r="20" s="333" spans="1:16">
      <c r="B20" s="497" t="s">
        <v>26</v>
      </c>
      <c r="G20" s="336" t="s">
        <v>6</v>
      </c>
      <c r="H20" s="337" t="n"/>
      <c r="I20" s="338" t="n"/>
      <c r="J20" s="498" t="s">
        <v>9</v>
      </c>
      <c r="M20" s="503" t="s">
        <v>10</v>
      </c>
    </row>
    <row customFormat="1" customHeight="1" ht="38.25" r="21" s="343" spans="1:16">
      <c r="B21" s="339" t="s">
        <v>11</v>
      </c>
      <c r="C21" s="339" t="s">
        <v>12</v>
      </c>
      <c r="D21" s="339" t="s">
        <v>13</v>
      </c>
      <c r="E21" s="339" t="s">
        <v>14</v>
      </c>
      <c r="F21" s="339" t="s">
        <v>15</v>
      </c>
      <c r="G21" s="340" t="s">
        <v>16</v>
      </c>
      <c r="H21" s="340" t="s">
        <v>17</v>
      </c>
      <c r="I21" s="340" t="s">
        <v>18</v>
      </c>
      <c r="J21" s="341" t="s">
        <v>19</v>
      </c>
      <c r="K21" s="341" t="s">
        <v>20</v>
      </c>
      <c r="L21" s="341" t="s">
        <v>21</v>
      </c>
      <c r="M21" s="342" t="s">
        <v>19</v>
      </c>
      <c r="N21" s="342" t="s">
        <v>20</v>
      </c>
      <c r="O21" s="342" t="s">
        <v>21</v>
      </c>
    </row>
    <row customHeight="1" ht="15" r="22" s="333" spans="1:16">
      <c r="B22" s="344" t="s">
        <v>22</v>
      </c>
      <c r="C22" s="345" t="n">
        <v>177</v>
      </c>
      <c r="D22" s="346" t="n">
        <v>0</v>
      </c>
      <c r="E22" s="366" t="n">
        <v>0</v>
      </c>
      <c r="F22" s="348">
        <f>C22-D22-E22</f>
        <v/>
      </c>
      <c r="G22" s="349" t="n">
        <v>0</v>
      </c>
      <c r="H22" s="349">
        <f>F22-G22</f>
        <v/>
      </c>
      <c r="I22" s="350">
        <f>H22/F22 *100</f>
        <v/>
      </c>
      <c r="J22" s="351" t="n">
        <v>0</v>
      </c>
      <c r="K22" s="351">
        <f>F22-J22</f>
        <v/>
      </c>
      <c r="L22" s="352">
        <f>K22/F22*100</f>
        <v/>
      </c>
      <c r="M22" s="353" t="n">
        <v>0</v>
      </c>
      <c r="N22" s="353">
        <f>F22-M22</f>
        <v/>
      </c>
      <c r="O22" s="354">
        <f>N22/F22*100</f>
        <v/>
      </c>
    </row>
    <row customHeight="1" ht="15" r="23" s="333" spans="1:16">
      <c r="B23" s="344" t="s">
        <v>23</v>
      </c>
      <c r="C23" s="345" t="n">
        <v>168</v>
      </c>
      <c r="D23" s="346" t="n">
        <v>0</v>
      </c>
      <c r="E23" s="366" t="n">
        <v>0</v>
      </c>
      <c r="F23" s="348">
        <f>C23-D23-E23</f>
        <v/>
      </c>
      <c r="G23" s="349" t="n">
        <v>0</v>
      </c>
      <c r="H23" s="349">
        <f>F23-G23</f>
        <v/>
      </c>
      <c r="I23" s="350">
        <f>H23/F23 *100</f>
        <v/>
      </c>
      <c r="J23" s="351" t="n">
        <v>0</v>
      </c>
      <c r="K23" s="351">
        <f>F23-J23</f>
        <v/>
      </c>
      <c r="L23" s="352">
        <f>K23/F23*100</f>
        <v/>
      </c>
      <c r="M23" s="353" t="n">
        <v>0</v>
      </c>
      <c r="N23" s="353">
        <f>F23-M23</f>
        <v/>
      </c>
      <c r="O23" s="354">
        <f>N23/F23*100</f>
        <v/>
      </c>
    </row>
    <row customHeight="1" ht="15" r="24" s="333" spans="1:16">
      <c r="B24" s="344" t="s">
        <v>24</v>
      </c>
      <c r="C24" s="355" t="n">
        <v>152</v>
      </c>
      <c r="D24" s="346" t="n">
        <v>0</v>
      </c>
      <c r="E24" s="366" t="n">
        <v>0</v>
      </c>
      <c r="F24" s="348">
        <f>C24-D24-E24</f>
        <v/>
      </c>
      <c r="G24" s="349" t="n">
        <v>0</v>
      </c>
      <c r="H24" s="349">
        <f>F24-G24</f>
        <v/>
      </c>
      <c r="I24" s="350">
        <f>H24/F24 *100</f>
        <v/>
      </c>
      <c r="J24" s="351" t="n">
        <v>0</v>
      </c>
      <c r="K24" s="351">
        <f>F24-J24</f>
        <v/>
      </c>
      <c r="L24" s="352">
        <f>K24/F24*100</f>
        <v/>
      </c>
      <c r="M24" s="353" t="n">
        <v>0</v>
      </c>
      <c r="N24" s="353">
        <f>F24-M24</f>
        <v/>
      </c>
      <c r="O24" s="354">
        <f>N24/F24*100</f>
        <v/>
      </c>
    </row>
    <row customHeight="1" ht="15" r="25" s="333" spans="1:16">
      <c r="B25" s="344" t="s">
        <v>27</v>
      </c>
      <c r="C25" s="412" t="n">
        <v>151</v>
      </c>
      <c r="D25" s="346" t="n">
        <v>0</v>
      </c>
      <c r="E25" s="366" t="n">
        <v>0</v>
      </c>
      <c r="F25" s="348">
        <f>C25-D25-E25</f>
        <v/>
      </c>
      <c r="G25" s="349" t="n">
        <v>0</v>
      </c>
      <c r="H25" s="349">
        <f>F25-G25</f>
        <v/>
      </c>
      <c r="I25" s="350">
        <f>H25/F25 *100</f>
        <v/>
      </c>
      <c r="J25" s="351" t="n">
        <v>0</v>
      </c>
      <c r="K25" s="351">
        <f>F25-J25</f>
        <v/>
      </c>
      <c r="L25" s="352">
        <f>K25/F25*100</f>
        <v/>
      </c>
      <c r="M25" s="353" t="n">
        <v>0</v>
      </c>
      <c r="N25" s="353">
        <f>F25-M25</f>
        <v/>
      </c>
      <c r="O25" s="354">
        <f>N25/F25*100</f>
        <v/>
      </c>
    </row>
    <row customHeight="1" ht="25.5" r="26" s="333" spans="1:16">
      <c r="B26" s="356" t="s">
        <v>25</v>
      </c>
      <c r="C26" s="367">
        <f>SUM(C22:C25)</f>
        <v/>
      </c>
      <c r="D26" s="368">
        <f>SUM(D22:D25)</f>
        <v/>
      </c>
      <c r="E26" s="358">
        <f>SUM(E22:E25)</f>
        <v/>
      </c>
      <c r="F26" s="358">
        <f>SUM(F22:F25)</f>
        <v/>
      </c>
      <c r="G26" s="358">
        <f>SUM(G22:G25)</f>
        <v/>
      </c>
      <c r="H26" s="358">
        <f>SUM(H22:H25)</f>
        <v/>
      </c>
      <c r="I26" s="359">
        <f>H26/F26*100</f>
        <v/>
      </c>
      <c r="J26" s="358">
        <f>SUM(J22:J25)</f>
        <v/>
      </c>
      <c r="K26" s="358">
        <f>SUM(K22:K25)</f>
        <v/>
      </c>
      <c r="L26" s="360">
        <f>K26/F26*100</f>
        <v/>
      </c>
      <c r="M26" s="358">
        <f>SUM(M22:M25)</f>
        <v/>
      </c>
      <c r="N26" s="358">
        <f>SUM(N22:N25)</f>
        <v/>
      </c>
      <c r="O26" s="360">
        <f>N26/F26*100</f>
        <v/>
      </c>
    </row>
    <row customHeight="1" ht="15" r="27" s="333" spans="1:16">
      <c r="B27" s="379" t="n"/>
      <c r="C27" s="379" t="n"/>
      <c r="D27" s="379" t="n"/>
      <c r="E27" s="377" t="n"/>
      <c r="F27" s="377" t="n"/>
      <c r="G27" s="377" t="n"/>
      <c r="H27" s="371" t="n"/>
    </row>
    <row customHeight="1" ht="15" r="28" s="333" spans="1:16"/>
    <row customHeight="1" ht="15" r="29" s="333" spans="1:16">
      <c r="B29" s="372" t="n"/>
      <c r="C29" s="373" t="n"/>
      <c r="D29" s="373" t="n"/>
      <c r="F29" s="374" t="n"/>
      <c r="I29" s="502" t="n"/>
    </row>
    <row customHeight="1" ht="15" r="30" s="333" spans="1:16">
      <c r="B30" s="372" t="n"/>
      <c r="C30" s="376" t="s">
        <v>28</v>
      </c>
      <c r="D30" s="373" t="n"/>
      <c r="F30" s="374" t="n"/>
      <c r="H30" s="377" t="s">
        <v>29</v>
      </c>
      <c r="I30" s="378" t="n"/>
    </row>
    <row customHeight="1" ht="15" r="31" s="333" spans="1:16">
      <c r="B31" s="501" t="s">
        <v>30</v>
      </c>
      <c r="H31" s="379" t="s">
        <v>31</v>
      </c>
    </row>
    <row customHeight="1" ht="15" r="32" s="333" spans="1:16">
      <c r="B32" s="378" t="n"/>
      <c r="C32" s="378" t="n"/>
      <c r="D32" s="378" t="n"/>
      <c r="E32" s="378" t="n"/>
      <c r="F32" s="378" t="n"/>
      <c r="G32" s="378" t="n"/>
    </row>
    <row customHeight="1" ht="15" r="33" s="333" spans="1:16">
      <c r="B33" s="502" t="s">
        <v>32</v>
      </c>
    </row>
    <row customHeight="1" ht="15" r="34" s="333" spans="1:16"/>
    <row customHeight="1" ht="15" r="35" s="333" spans="1:16"/>
    <row customHeight="1" ht="15" r="36" s="333" spans="1:16"/>
    <row customHeight="1" ht="15" r="37" s="333" spans="1:16"/>
    <row customHeight="1" ht="15" r="38" s="333" spans="1:16"/>
    <row customHeight="1" ht="15" r="39" s="333" spans="1:16"/>
    <row customHeight="1" ht="15" r="40" s="333" spans="1:16"/>
    <row customHeight="1" ht="15" r="41" s="333" spans="1:16"/>
    <row customHeight="1" ht="15" r="42" s="333" spans="1:16"/>
    <row customHeight="1" ht="15" r="43" s="333" spans="1:16"/>
    <row customHeight="1" ht="15" r="44" s="333" spans="1:16"/>
    <row customHeight="1" ht="15" r="45" s="333" spans="1:16"/>
    <row customHeight="1" ht="15" r="46" s="333" spans="1:16"/>
    <row customHeight="1" ht="15" r="47" s="333" spans="1:16"/>
    <row customHeight="1" ht="15" r="48" s="333" spans="1:16"/>
    <row customHeight="1" ht="15" r="49" s="333" spans="1:16"/>
  </sheetData>
  <mergeCells count="17">
    <mergeCell ref="B31:F31"/>
    <mergeCell ref="B33:L33"/>
    <mergeCell ref="M10:O10"/>
    <mergeCell ref="P14:P15"/>
    <mergeCell ref="B20:F20"/>
    <mergeCell ref="J20:L20"/>
    <mergeCell ref="M20:O20"/>
    <mergeCell ref="B18:C18"/>
    <mergeCell ref="C7:J7"/>
    <mergeCell ref="B8:C8"/>
    <mergeCell ref="B10:F10"/>
    <mergeCell ref="J10:L10"/>
    <mergeCell ref="C2:J2"/>
    <mergeCell ref="C3:J3"/>
    <mergeCell ref="C4:J4"/>
    <mergeCell ref="C5:J5"/>
    <mergeCell ref="C6:I6"/>
  </mergeCells>
  <pageMargins bottom="0.75" footer="0.3" header="0.3" left="0.7" right="0.7" top="0.7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N131"/>
  <sheetViews>
    <sheetView workbookViewId="0">
      <selection activeCell="I118" sqref="I118:K125"/>
    </sheetView>
  </sheetViews>
  <sheetFormatPr baseColWidth="8" defaultRowHeight="12.75" outlineLevelCol="0"/>
  <cols>
    <col customWidth="1" max="1" min="1" style="97" width="5.42578125"/>
    <col bestFit="1" customWidth="1" max="2" min="2" style="97" width="13.140625"/>
    <col customWidth="1" max="3" min="3" style="97" width="4.5703125"/>
    <col customWidth="1" max="4" min="4" style="97" width="21.140625"/>
    <col customWidth="1" max="5" min="5" style="97" width="8.28515625"/>
    <col customWidth="1" max="6" min="6" style="97" width="8.140625"/>
    <col customWidth="1" max="7" min="7" style="97" width="7.140625"/>
    <col customWidth="1" max="8" min="8" style="97" width="7.42578125"/>
    <col customWidth="1" max="10" min="9" style="97" width="7.85546875"/>
    <col customWidth="1" max="11" min="11" style="97" width="8.140625"/>
    <col customWidth="1" max="12" min="12" style="97" width="8.85546875"/>
    <col customWidth="1" max="14" min="13" style="97" width="7.42578125"/>
    <col customWidth="1" max="16" min="15" style="97" width="6.140625"/>
    <col customWidth="1" max="17" min="17" style="97" width="6"/>
    <col customWidth="1" max="19" min="18" style="97" width="6.7109375"/>
    <col customWidth="1" max="20" min="20" style="97" width="5.85546875"/>
    <col customWidth="1" max="21" min="21" style="97" width="7.7109375"/>
    <col customWidth="1" max="16384" min="22" style="97" width="9.140625"/>
  </cols>
  <sheetData>
    <row r="1" spans="1:66">
      <c r="A1" s="24" t="n"/>
      <c r="B1" s="24" t="n"/>
      <c r="C1" s="24" t="n"/>
      <c r="D1" s="24" t="n"/>
      <c r="E1" s="24" t="n"/>
      <c r="F1" s="24" t="n"/>
      <c r="G1" s="568" t="s">
        <v>175</v>
      </c>
      <c r="N1" s="24" t="n"/>
      <c r="O1" s="24" t="n"/>
      <c r="P1" s="24" t="n"/>
      <c r="Q1" s="24" t="n"/>
      <c r="R1" s="24" t="n"/>
      <c r="S1" s="24" t="n"/>
      <c r="T1" s="195" t="n"/>
      <c r="U1" s="195" t="n"/>
    </row>
    <row r="2" spans="1:66">
      <c r="A2" s="24" t="n"/>
      <c r="B2" s="24" t="n"/>
      <c r="C2" s="24" t="n"/>
      <c r="D2" s="24" t="n"/>
      <c r="E2" s="24" t="n"/>
      <c r="F2" s="24" t="n"/>
      <c r="G2" s="568" t="s">
        <v>176</v>
      </c>
      <c r="N2" s="24" t="n"/>
      <c r="O2" s="24" t="n"/>
      <c r="P2" s="24" t="n"/>
      <c r="Q2" s="24" t="n"/>
      <c r="R2" s="24" t="n"/>
      <c r="S2" s="24" t="n"/>
      <c r="T2" s="195" t="n"/>
      <c r="U2" s="195" t="n"/>
    </row>
    <row r="3" spans="1:66">
      <c r="A3" s="496" t="s">
        <v>6</v>
      </c>
      <c r="C3" s="570" t="n"/>
      <c r="D3" s="570" t="n"/>
      <c r="F3" s="568" t="n"/>
      <c r="G3" s="570" t="s">
        <v>177</v>
      </c>
      <c r="O3" s="24" t="n"/>
      <c r="P3" s="24" t="n"/>
      <c r="Q3" s="195" t="n"/>
      <c r="R3" s="195" t="n"/>
      <c r="S3" s="195" t="n"/>
      <c r="T3" s="195" t="n"/>
      <c r="U3" s="24" t="n"/>
    </row>
    <row r="4" spans="1:66">
      <c r="A4" s="24" t="n"/>
      <c r="B4" s="24" t="n"/>
      <c r="C4" s="24" t="n"/>
      <c r="D4" s="24" t="s">
        <v>178</v>
      </c>
      <c r="E4" s="24" t="n"/>
      <c r="F4" s="24" t="s">
        <v>179</v>
      </c>
      <c r="G4" s="24" t="n"/>
      <c r="H4" s="24" t="n"/>
      <c r="I4" s="24" t="n"/>
      <c r="J4" s="24" t="n"/>
      <c r="K4" s="24" t="n"/>
      <c r="L4" s="24" t="n"/>
      <c r="M4" s="24" t="n"/>
      <c r="N4" s="24" t="s">
        <v>180</v>
      </c>
      <c r="O4" s="24" t="n"/>
      <c r="P4" s="24" t="n"/>
      <c r="Q4" s="24" t="n"/>
      <c r="R4" s="195" t="n"/>
      <c r="S4" s="195" t="n"/>
      <c r="T4" s="195" t="n"/>
      <c r="U4" s="195" t="n"/>
    </row>
    <row r="5" spans="1:66">
      <c r="A5" s="24" t="n"/>
      <c r="B5" s="24" t="n"/>
      <c r="C5" s="24" t="n"/>
      <c r="D5" s="24" t="s">
        <v>181</v>
      </c>
      <c r="E5" s="24" t="n"/>
      <c r="F5" s="24" t="s">
        <v>419</v>
      </c>
      <c r="G5" s="24" t="n"/>
      <c r="H5" s="24" t="n"/>
      <c r="I5" s="24" t="s">
        <v>183</v>
      </c>
      <c r="J5" s="24" t="n"/>
      <c r="K5" s="24" t="n"/>
      <c r="L5" s="24" t="n"/>
      <c r="M5" s="24" t="n"/>
      <c r="N5" s="24" t="s">
        <v>184</v>
      </c>
      <c r="O5" s="24" t="n"/>
      <c r="P5" s="24" t="n"/>
      <c r="Q5" s="24" t="n"/>
      <c r="R5" s="195" t="n"/>
      <c r="S5" s="195" t="n"/>
      <c r="T5" s="186" t="n"/>
      <c r="U5" s="195" t="n"/>
    </row>
    <row r="6" spans="1:66">
      <c r="A6" s="24" t="n"/>
      <c r="B6" s="24" t="n"/>
      <c r="C6" s="24" t="n"/>
      <c r="D6" s="24" t="s">
        <v>185</v>
      </c>
      <c r="E6" s="24" t="n"/>
      <c r="F6" s="24" t="s">
        <v>186</v>
      </c>
      <c r="G6" s="24" t="n"/>
      <c r="H6" s="24" t="n"/>
      <c r="I6" s="24" t="n"/>
      <c r="J6" s="24" t="n"/>
      <c r="K6" s="24" t="n"/>
      <c r="L6" s="24" t="n"/>
      <c r="M6" s="24" t="n"/>
      <c r="N6" s="24" t="s">
        <v>187</v>
      </c>
      <c r="O6" s="24" t="n"/>
      <c r="P6" s="24" t="n"/>
      <c r="Q6" s="24" t="n"/>
      <c r="R6" s="24" t="n"/>
      <c r="S6" s="24" t="n"/>
      <c r="T6" s="186" t="n"/>
      <c r="U6" s="195" t="n"/>
    </row>
    <row customFormat="1" r="7" s="150" spans="1:66">
      <c r="B7" s="151" t="n"/>
      <c r="C7" s="151" t="n"/>
      <c r="D7" s="151" t="n"/>
      <c r="E7" s="152" t="n"/>
      <c r="F7" s="152" t="n"/>
      <c r="G7" s="23" t="s">
        <v>47</v>
      </c>
      <c r="H7" s="152" t="n"/>
      <c r="I7" s="152" t="n"/>
      <c r="J7" s="152" t="n"/>
      <c r="K7" s="152" t="n"/>
      <c r="L7" s="23" t="n"/>
      <c r="M7" s="23" t="n"/>
      <c r="N7" s="23" t="n"/>
    </row>
    <row customFormat="1" customHeight="1" ht="38.25" r="8" s="33" spans="1:66">
      <c r="A8" s="153" t="n"/>
      <c r="B8" s="154" t="n"/>
      <c r="C8" s="154" t="n"/>
      <c r="D8" s="154" t="n"/>
      <c r="E8" s="155" t="s">
        <v>420</v>
      </c>
      <c r="F8" s="155" t="s">
        <v>421</v>
      </c>
      <c r="G8" s="155" t="s">
        <v>422</v>
      </c>
      <c r="H8" s="155" t="s">
        <v>423</v>
      </c>
      <c r="I8" s="156" t="s">
        <v>424</v>
      </c>
      <c r="J8" s="156" t="s">
        <v>425</v>
      </c>
      <c r="K8" s="156" t="s">
        <v>426</v>
      </c>
      <c r="L8" s="155" t="s">
        <v>427</v>
      </c>
      <c r="M8" s="28" t="n"/>
      <c r="N8" s="26" t="n"/>
      <c r="O8" s="157" t="n"/>
      <c r="P8" s="157" t="n"/>
      <c r="Q8" s="154" t="n"/>
      <c r="R8" s="154" t="n"/>
      <c r="S8" s="154" t="n"/>
      <c r="T8" s="154" t="n"/>
      <c r="U8" s="158" t="n"/>
    </row>
    <row customHeight="1" ht="51" r="9" s="333" spans="1:66">
      <c r="A9" s="159" t="s">
        <v>189</v>
      </c>
      <c r="B9" s="160" t="s">
        <v>190</v>
      </c>
      <c r="C9" s="160" t="s">
        <v>191</v>
      </c>
      <c r="D9" s="160" t="s">
        <v>192</v>
      </c>
      <c r="E9" s="161" t="n">
        <v>4</v>
      </c>
      <c r="F9" s="161" t="n">
        <v>3</v>
      </c>
      <c r="G9" s="161" t="n">
        <v>3</v>
      </c>
      <c r="H9" s="161" t="n">
        <v>3</v>
      </c>
      <c r="I9" s="162" t="n">
        <v>2</v>
      </c>
      <c r="J9" s="162" t="n">
        <v>2</v>
      </c>
      <c r="K9" s="162" t="n">
        <v>2</v>
      </c>
      <c r="L9" s="161" t="n">
        <v>4</v>
      </c>
      <c r="M9" s="163" t="s">
        <v>193</v>
      </c>
      <c r="N9" s="164" t="s">
        <v>194</v>
      </c>
      <c r="O9" s="165" t="s">
        <v>195</v>
      </c>
      <c r="P9" s="165" t="s">
        <v>196</v>
      </c>
      <c r="Q9" s="166" t="s">
        <v>197</v>
      </c>
      <c r="R9" s="167" t="s">
        <v>198</v>
      </c>
      <c r="S9" s="167" t="s">
        <v>415</v>
      </c>
      <c r="T9" s="167" t="s">
        <v>200</v>
      </c>
      <c r="U9" s="168" t="s">
        <v>201</v>
      </c>
    </row>
    <row customHeight="1" ht="15" r="10" s="333" spans="1:66">
      <c r="A10" s="172" t="n">
        <v>1</v>
      </c>
      <c r="B10" s="224" t="n">
        <v>113216104003</v>
      </c>
      <c r="C10" s="224" t="s">
        <v>36</v>
      </c>
      <c r="D10" s="225" t="s">
        <v>428</v>
      </c>
      <c r="E10" s="172" t="s">
        <v>206</v>
      </c>
      <c r="F10" s="172" t="s">
        <v>37</v>
      </c>
      <c r="G10" s="172" t="s">
        <v>38</v>
      </c>
      <c r="H10" s="172" t="s">
        <v>38</v>
      </c>
      <c r="I10" s="172" t="s">
        <v>203</v>
      </c>
      <c r="J10" s="172" t="s">
        <v>203</v>
      </c>
      <c r="K10" s="172" t="s">
        <v>203</v>
      </c>
      <c r="L10" s="172" t="s">
        <v>36</v>
      </c>
      <c r="M10" s="173" t="n">
        <v>23</v>
      </c>
      <c r="N10" s="173">
        <f>IF(S10=0,23-SUMIF(E10:L10,"U*",$E$9:$L$9),0)</f>
        <v/>
      </c>
      <c r="O10" s="174">
        <f>(SUM(VLOOKUP(E10,$X$10:$Y$16,2)*E$9,VLOOKUP(F10,$X$10:$Y$16,2)*F$9,VLOOKUP(G10,$X$10:$Y$16,2)*G$9,VLOOKUP(H10,$X$10:$Y$16,2)*H$9,VLOOKUP(I10,$X$10:$Y$16,2)*I$9,VLOOKUP(J10,$X$10:$Y$16,2)*J$9,VLOOKUP(K10,$X$10:$Y$16,2)*K$9,VLOOKUP(L10,$X$10:$Y$16,2)*L$9))</f>
        <v/>
      </c>
      <c r="P10" s="175">
        <f>O10/N10</f>
        <v/>
      </c>
      <c r="Q10" s="173">
        <f>COUNTIF(E10:L10,"U")</f>
        <v/>
      </c>
      <c r="R10" s="173">
        <f>COUNTIF(E10:L10,"UA")</f>
        <v/>
      </c>
      <c r="S10" s="173">
        <f>COUNTIF(E10:L10,"WH")</f>
        <v/>
      </c>
      <c r="T10" s="173" t="n"/>
      <c r="U10" s="176">
        <f>IF(Q10&lt;&gt;0,"FAIL",IF(R10&gt;0,"AB",IF(S10&gt;0,"WH","PASS")))</f>
        <v/>
      </c>
      <c r="X10" s="50" t="s">
        <v>36</v>
      </c>
      <c r="Y10" s="50" t="n">
        <v>9</v>
      </c>
    </row>
    <row customHeight="1" ht="15" r="11" s="333" spans="1:66">
      <c r="A11" s="172" t="n">
        <v>2</v>
      </c>
      <c r="B11" s="224" t="n">
        <v>113216104008</v>
      </c>
      <c r="C11" s="224" t="s">
        <v>36</v>
      </c>
      <c r="D11" s="225" t="s">
        <v>429</v>
      </c>
      <c r="E11" s="172" t="s">
        <v>37</v>
      </c>
      <c r="F11" s="172" t="s">
        <v>36</v>
      </c>
      <c r="G11" s="172" t="s">
        <v>37</v>
      </c>
      <c r="H11" s="172" t="s">
        <v>38</v>
      </c>
      <c r="I11" s="172" t="s">
        <v>203</v>
      </c>
      <c r="J11" s="172" t="s">
        <v>203</v>
      </c>
      <c r="K11" s="172" t="s">
        <v>203</v>
      </c>
      <c r="L11" s="172" t="s">
        <v>203</v>
      </c>
      <c r="M11" s="173" t="n">
        <v>23</v>
      </c>
      <c r="N11" s="173">
        <f>IF(S11=0,23-SUMIF(E11:L11,"U*",$E$9:$L$9),0)</f>
        <v/>
      </c>
      <c r="O11" s="174">
        <f>(SUM(VLOOKUP(E11,$X$10:$Y$16,2)*E$9,VLOOKUP(F11,$X$10:$Y$16,2)*F$9,VLOOKUP(G11,$X$10:$Y$16,2)*G$9,VLOOKUP(H11,$X$10:$Y$16,2)*H$9,VLOOKUP(I11,$X$10:$Y$16,2)*I$9,VLOOKUP(J11,$X$10:$Y$16,2)*J$9,VLOOKUP(K11,$X$10:$Y$16,2)*K$9,VLOOKUP(L11,$X$10:$Y$16,2)*L$9))</f>
        <v/>
      </c>
      <c r="P11" s="175">
        <f>O11/N11</f>
        <v/>
      </c>
      <c r="Q11" s="173">
        <f>COUNTIF(E11:L11,"U")</f>
        <v/>
      </c>
      <c r="R11" s="172">
        <f>COUNTIF(E11:L11,"UA")</f>
        <v/>
      </c>
      <c r="S11" s="173">
        <f>COUNTIF(E11:L11,"WH")</f>
        <v/>
      </c>
      <c r="T11" s="172" t="n"/>
      <c r="U11" s="176">
        <f>IF(Q11&lt;&gt;0,"FAIL",IF(R11&gt;0,"AB",IF(S11&gt;0,"WH","PASS")))</f>
        <v/>
      </c>
      <c r="X11" s="50" t="s">
        <v>37</v>
      </c>
      <c r="Y11" s="50" t="n">
        <v>8</v>
      </c>
    </row>
    <row customHeight="1" ht="15" r="12" s="333" spans="1:66">
      <c r="A12" s="172" t="n">
        <v>3</v>
      </c>
      <c r="B12" s="224" t="n">
        <v>113216104011</v>
      </c>
      <c r="C12" s="224" t="s">
        <v>36</v>
      </c>
      <c r="D12" s="226" t="s">
        <v>430</v>
      </c>
      <c r="E12" s="172" t="s">
        <v>206</v>
      </c>
      <c r="F12" s="172" t="s">
        <v>37</v>
      </c>
      <c r="G12" s="172" t="s">
        <v>37</v>
      </c>
      <c r="H12" s="172" t="s">
        <v>38</v>
      </c>
      <c r="I12" s="172" t="s">
        <v>203</v>
      </c>
      <c r="J12" s="172" t="s">
        <v>36</v>
      </c>
      <c r="K12" s="172" t="s">
        <v>36</v>
      </c>
      <c r="L12" s="172" t="s">
        <v>203</v>
      </c>
      <c r="M12" s="173" t="n">
        <v>23</v>
      </c>
      <c r="N12" s="173">
        <f>IF(S12=0,23-SUMIF(E12:L12,"U*",$E$9:$L$9),0)</f>
        <v/>
      </c>
      <c r="O12" s="174">
        <f>(SUM(VLOOKUP(E12,$X$10:$Y$16,2)*E$9,VLOOKUP(F12,$X$10:$Y$16,2)*F$9,VLOOKUP(G12,$X$10:$Y$16,2)*G$9,VLOOKUP(H12,$X$10:$Y$16,2)*H$9,VLOOKUP(I12,$X$10:$Y$16,2)*I$9,VLOOKUP(J12,$X$10:$Y$16,2)*J$9,VLOOKUP(K12,$X$10:$Y$16,2)*K$9,VLOOKUP(L12,$X$10:$Y$16,2)*L$9))</f>
        <v/>
      </c>
      <c r="P12" s="175">
        <f>O12/N12</f>
        <v/>
      </c>
      <c r="Q12" s="173">
        <f>COUNTIF(E12:L12,"U")</f>
        <v/>
      </c>
      <c r="R12" s="172">
        <f>COUNTIF(E12:L12,"UA")</f>
        <v/>
      </c>
      <c r="S12" s="173">
        <f>COUNTIF(E12:L12,"WH")</f>
        <v/>
      </c>
      <c r="T12" s="173" t="n"/>
      <c r="U12" s="176">
        <f>IF(Q12&lt;&gt;0,"FAIL",IF(R12&gt;0,"AB",IF(S12&gt;0,"WH","PASS")))</f>
        <v/>
      </c>
      <c r="X12" s="50" t="s">
        <v>38</v>
      </c>
      <c r="Y12" s="50" t="n">
        <v>7</v>
      </c>
    </row>
    <row customHeight="1" ht="15" r="13" s="333" spans="1:66">
      <c r="A13" s="172" t="n">
        <v>4</v>
      </c>
      <c r="B13" s="224" t="n">
        <v>113216104013</v>
      </c>
      <c r="C13" s="224" t="s">
        <v>36</v>
      </c>
      <c r="D13" s="225" t="s">
        <v>431</v>
      </c>
      <c r="E13" s="172" t="s">
        <v>37</v>
      </c>
      <c r="F13" s="172" t="s">
        <v>37</v>
      </c>
      <c r="G13" s="172" t="s">
        <v>36</v>
      </c>
      <c r="H13" s="172" t="s">
        <v>37</v>
      </c>
      <c r="I13" s="172" t="s">
        <v>203</v>
      </c>
      <c r="J13" s="172" t="s">
        <v>203</v>
      </c>
      <c r="K13" s="172" t="s">
        <v>203</v>
      </c>
      <c r="L13" s="172" t="s">
        <v>203</v>
      </c>
      <c r="M13" s="173" t="n">
        <v>23</v>
      </c>
      <c r="N13" s="173">
        <f>IF(S13=0,23-SUMIF(E13:L13,"U*",$E$9:$L$9),0)</f>
        <v/>
      </c>
      <c r="O13" s="174">
        <f>(SUM(VLOOKUP(E13,$X$10:$Y$16,2)*E$9,VLOOKUP(F13,$X$10:$Y$16,2)*F$9,VLOOKUP(G13,$X$10:$Y$16,2)*G$9,VLOOKUP(H13,$X$10:$Y$16,2)*H$9,VLOOKUP(I13,$X$10:$Y$16,2)*I$9,VLOOKUP(J13,$X$10:$Y$16,2)*J$9,VLOOKUP(K13,$X$10:$Y$16,2)*K$9,VLOOKUP(L13,$X$10:$Y$16,2)*L$9))</f>
        <v/>
      </c>
      <c r="P13" s="175">
        <f>O13/N13</f>
        <v/>
      </c>
      <c r="Q13" s="173">
        <f>COUNTIF(E13:L13,"U")</f>
        <v/>
      </c>
      <c r="R13" s="172">
        <f>COUNTIF(E13:L13,"UA")</f>
        <v/>
      </c>
      <c r="S13" s="173">
        <f>COUNTIF(E13:L13,"WH")</f>
        <v/>
      </c>
      <c r="T13" s="173" t="n"/>
      <c r="U13" s="176">
        <f>IF(Q13&lt;&gt;0,"FAIL",IF(R13&gt;0,"AB",IF(S13&gt;0,"WH","PASS")))</f>
        <v/>
      </c>
      <c r="X13" s="50" t="s">
        <v>208</v>
      </c>
      <c r="Y13" s="50" t="n">
        <v>6</v>
      </c>
    </row>
    <row customHeight="1" ht="15" r="14" s="333" spans="1:66">
      <c r="A14" s="172" t="n">
        <v>5</v>
      </c>
      <c r="B14" s="224" t="n">
        <v>113216104019</v>
      </c>
      <c r="C14" s="224" t="s">
        <v>36</v>
      </c>
      <c r="D14" s="225" t="s">
        <v>432</v>
      </c>
      <c r="E14" s="172" t="s">
        <v>37</v>
      </c>
      <c r="F14" s="172" t="s">
        <v>37</v>
      </c>
      <c r="G14" s="172" t="s">
        <v>36</v>
      </c>
      <c r="H14" s="172" t="s">
        <v>37</v>
      </c>
      <c r="I14" s="172" t="s">
        <v>203</v>
      </c>
      <c r="J14" s="172" t="s">
        <v>203</v>
      </c>
      <c r="K14" s="172" t="s">
        <v>203</v>
      </c>
      <c r="L14" s="172" t="s">
        <v>203</v>
      </c>
      <c r="M14" s="173" t="n">
        <v>23</v>
      </c>
      <c r="N14" s="173">
        <f>IF(S14=0,23-SUMIF(E14:L14,"U*",$E$9:$L$9),0)</f>
        <v/>
      </c>
      <c r="O14" s="174">
        <f>(SUM(VLOOKUP(E14,$X$10:$Y$16,2)*E$9,VLOOKUP(F14,$X$10:$Y$16,2)*F$9,VLOOKUP(G14,$X$10:$Y$16,2)*G$9,VLOOKUP(H14,$X$10:$Y$16,2)*H$9,VLOOKUP(I14,$X$10:$Y$16,2)*I$9,VLOOKUP(J14,$X$10:$Y$16,2)*J$9,VLOOKUP(K14,$X$10:$Y$16,2)*K$9,VLOOKUP(L14,$X$10:$Y$16,2)*L$9))</f>
        <v/>
      </c>
      <c r="P14" s="175">
        <f>O14/N14</f>
        <v/>
      </c>
      <c r="Q14" s="173">
        <f>COUNTIF(E14:L14,"U")</f>
        <v/>
      </c>
      <c r="R14" s="172">
        <f>COUNTIF(E14:L14,"UA")</f>
        <v/>
      </c>
      <c r="S14" s="173">
        <f>COUNTIF(E14:L14,"WH")</f>
        <v/>
      </c>
      <c r="T14" s="172" t="n"/>
      <c r="U14" s="176">
        <f>IF(Q14&lt;&gt;0,"FAIL",IF(R14&gt;0,"AB",IF(S14&gt;0,"WH","PASS")))</f>
        <v/>
      </c>
      <c r="X14" s="50" t="s">
        <v>206</v>
      </c>
      <c r="Y14" s="50" t="n">
        <v>5</v>
      </c>
    </row>
    <row customHeight="1" ht="15" r="15" s="333" spans="1:66">
      <c r="A15" s="172" t="n">
        <v>6</v>
      </c>
      <c r="B15" s="224" t="n">
        <v>113216104021</v>
      </c>
      <c r="C15" s="224" t="s">
        <v>36</v>
      </c>
      <c r="D15" s="226" t="s">
        <v>433</v>
      </c>
      <c r="E15" s="172" t="s">
        <v>208</v>
      </c>
      <c r="F15" s="172" t="s">
        <v>36</v>
      </c>
      <c r="G15" s="172" t="s">
        <v>37</v>
      </c>
      <c r="H15" s="172" t="s">
        <v>37</v>
      </c>
      <c r="I15" s="172" t="s">
        <v>203</v>
      </c>
      <c r="J15" s="172" t="s">
        <v>203</v>
      </c>
      <c r="K15" s="172" t="s">
        <v>203</v>
      </c>
      <c r="L15" s="172" t="s">
        <v>203</v>
      </c>
      <c r="M15" s="173" t="n">
        <v>23</v>
      </c>
      <c r="N15" s="173">
        <f>IF(S15=0,23-SUMIF(E15:L15,"U*",$E$9:$L$9),0)</f>
        <v/>
      </c>
      <c r="O15" s="174">
        <f>(SUM(VLOOKUP(E15,$X$10:$Y$16,2)*E$9,VLOOKUP(F15,$X$10:$Y$16,2)*F$9,VLOOKUP(G15,$X$10:$Y$16,2)*G$9,VLOOKUP(H15,$X$10:$Y$16,2)*H$9,VLOOKUP(I15,$X$10:$Y$16,2)*I$9,VLOOKUP(J15,$X$10:$Y$16,2)*J$9,VLOOKUP(K15,$X$10:$Y$16,2)*K$9,VLOOKUP(L15,$X$10:$Y$16,2)*L$9))</f>
        <v/>
      </c>
      <c r="P15" s="175">
        <f>O15/N15</f>
        <v/>
      </c>
      <c r="Q15" s="173">
        <f>COUNTIF(E15:L15,"U")</f>
        <v/>
      </c>
      <c r="R15" s="172">
        <f>COUNTIF(E15:L15,"UA")</f>
        <v/>
      </c>
      <c r="S15" s="173">
        <f>COUNTIF(E15:L15,"WH")</f>
        <v/>
      </c>
      <c r="T15" s="173" t="n"/>
      <c r="U15" s="176">
        <f>IF(Q15&lt;&gt;0,"FAIL",IF(R15&gt;0,"AB",IF(S15&gt;0,"WH","PASS")))</f>
        <v/>
      </c>
      <c r="X15" s="50" t="s">
        <v>203</v>
      </c>
      <c r="Y15" s="50" t="n">
        <v>10</v>
      </c>
    </row>
    <row customHeight="1" ht="15" r="16" s="333" spans="1:66">
      <c r="A16" s="172" t="n">
        <v>7</v>
      </c>
      <c r="B16" s="224" t="n">
        <v>113216104022</v>
      </c>
      <c r="C16" s="224" t="s">
        <v>36</v>
      </c>
      <c r="D16" s="226" t="s">
        <v>434</v>
      </c>
      <c r="E16" s="172" t="s">
        <v>206</v>
      </c>
      <c r="F16" s="172" t="s">
        <v>37</v>
      </c>
      <c r="G16" s="172" t="s">
        <v>38</v>
      </c>
      <c r="H16" s="172" t="s">
        <v>38</v>
      </c>
      <c r="I16" s="172" t="s">
        <v>203</v>
      </c>
      <c r="J16" s="172" t="s">
        <v>36</v>
      </c>
      <c r="K16" s="172" t="s">
        <v>36</v>
      </c>
      <c r="L16" s="172" t="s">
        <v>203</v>
      </c>
      <c r="M16" s="173" t="n">
        <v>23</v>
      </c>
      <c r="N16" s="173">
        <f>IF(S16=0,23-SUMIF(E16:L16,"U*",$E$9:$L$9),0)</f>
        <v/>
      </c>
      <c r="O16" s="174">
        <f>(SUM(VLOOKUP(E16,$X$10:$Y$16,2)*E$9,VLOOKUP(F16,$X$10:$Y$16,2)*F$9,VLOOKUP(G16,$X$10:$Y$16,2)*G$9,VLOOKUP(H16,$X$10:$Y$16,2)*H$9,VLOOKUP(I16,$X$10:$Y$16,2)*I$9,VLOOKUP(J16,$X$10:$Y$16,2)*J$9,VLOOKUP(K16,$X$10:$Y$16,2)*K$9,VLOOKUP(L16,$X$10:$Y$16,2)*L$9))</f>
        <v/>
      </c>
      <c r="P16" s="175">
        <f>O16/N16</f>
        <v/>
      </c>
      <c r="Q16" s="173">
        <f>COUNTIF(E16:L16,"U")</f>
        <v/>
      </c>
      <c r="R16" s="172">
        <f>COUNTIF(E16:L16,"UA")</f>
        <v/>
      </c>
      <c r="S16" s="173">
        <f>COUNTIF(E16:L16,"WH")</f>
        <v/>
      </c>
      <c r="T16" s="173" t="n"/>
      <c r="U16" s="176">
        <f>IF(Q16&lt;&gt;0,"FAIL",IF(R16&gt;0,"AB",IF(S16&gt;0,"WH","PASS")))</f>
        <v/>
      </c>
      <c r="X16" s="179" t="s">
        <v>205</v>
      </c>
      <c r="Y16" s="54" t="n">
        <v>0</v>
      </c>
    </row>
    <row customHeight="1" ht="15" r="17" s="333" spans="1:66">
      <c r="A17" s="172" t="n">
        <v>8</v>
      </c>
      <c r="B17" s="224" t="n">
        <v>113216104024</v>
      </c>
      <c r="C17" s="224" t="s">
        <v>36</v>
      </c>
      <c r="D17" s="225" t="s">
        <v>435</v>
      </c>
      <c r="E17" s="172" t="s">
        <v>38</v>
      </c>
      <c r="F17" s="172" t="s">
        <v>38</v>
      </c>
      <c r="G17" s="172" t="s">
        <v>208</v>
      </c>
      <c r="H17" s="172" t="s">
        <v>38</v>
      </c>
      <c r="I17" s="172" t="s">
        <v>203</v>
      </c>
      <c r="J17" s="172" t="s">
        <v>36</v>
      </c>
      <c r="K17" s="172" t="s">
        <v>37</v>
      </c>
      <c r="L17" s="172" t="s">
        <v>203</v>
      </c>
      <c r="M17" s="173" t="n">
        <v>23</v>
      </c>
      <c r="N17" s="173">
        <f>IF(S17=0,23-SUMIF(E17:L17,"U*",$E$9:$L$9),0)</f>
        <v/>
      </c>
      <c r="O17" s="174">
        <f>(SUM(VLOOKUP(E17,$X$10:$Y$16,2)*E$9,VLOOKUP(F17,$X$10:$Y$16,2)*F$9,VLOOKUP(G17,$X$10:$Y$16,2)*G$9,VLOOKUP(H17,$X$10:$Y$16,2)*H$9,VLOOKUP(I17,$X$10:$Y$16,2)*I$9,VLOOKUP(J17,$X$10:$Y$16,2)*J$9,VLOOKUP(K17,$X$10:$Y$16,2)*K$9,VLOOKUP(L17,$X$10:$Y$16,2)*L$9))</f>
        <v/>
      </c>
      <c r="P17" s="175">
        <f>O17/N17</f>
        <v/>
      </c>
      <c r="Q17" s="173">
        <f>COUNTIF(E17:L17,"U")</f>
        <v/>
      </c>
      <c r="R17" s="172">
        <f>COUNTIF(E17:L17,"UA")</f>
        <v/>
      </c>
      <c r="S17" s="173">
        <f>COUNTIF(E17:L17,"WH")</f>
        <v/>
      </c>
      <c r="T17" s="172" t="n"/>
      <c r="U17" s="176">
        <f>IF(Q17&lt;&gt;0,"FAIL",IF(R17&gt;0,"AB",IF(S17&gt;0,"WH","PASS")))</f>
        <v/>
      </c>
    </row>
    <row customHeight="1" ht="15" r="18" s="333" spans="1:66">
      <c r="A18" s="172" t="n">
        <v>9</v>
      </c>
      <c r="B18" s="224" t="n">
        <v>113216104028</v>
      </c>
      <c r="C18" s="224" t="s">
        <v>36</v>
      </c>
      <c r="D18" s="225" t="s">
        <v>436</v>
      </c>
      <c r="E18" s="172" t="s">
        <v>38</v>
      </c>
      <c r="F18" s="172" t="s">
        <v>37</v>
      </c>
      <c r="G18" s="172" t="s">
        <v>36</v>
      </c>
      <c r="H18" s="172" t="s">
        <v>37</v>
      </c>
      <c r="I18" s="172" t="s">
        <v>203</v>
      </c>
      <c r="J18" s="172" t="s">
        <v>203</v>
      </c>
      <c r="K18" s="172" t="s">
        <v>203</v>
      </c>
      <c r="L18" s="172" t="s">
        <v>203</v>
      </c>
      <c r="M18" s="173" t="n">
        <v>23</v>
      </c>
      <c r="N18" s="173">
        <f>IF(S18=0,23-SUMIF(E18:L18,"U*",$E$9:$L$9),0)</f>
        <v/>
      </c>
      <c r="O18" s="174">
        <f>(SUM(VLOOKUP(E18,$X$10:$Y$16,2)*E$9,VLOOKUP(F18,$X$10:$Y$16,2)*F$9,VLOOKUP(G18,$X$10:$Y$16,2)*G$9,VLOOKUP(H18,$X$10:$Y$16,2)*H$9,VLOOKUP(I18,$X$10:$Y$16,2)*I$9,VLOOKUP(J18,$X$10:$Y$16,2)*J$9,VLOOKUP(K18,$X$10:$Y$16,2)*K$9,VLOOKUP(L18,$X$10:$Y$16,2)*L$9))</f>
        <v/>
      </c>
      <c r="P18" s="175">
        <f>O18/N18</f>
        <v/>
      </c>
      <c r="Q18" s="173">
        <f>COUNTIF(E18:L18,"U")</f>
        <v/>
      </c>
      <c r="R18" s="172">
        <f>COUNTIF(E18:L18,"UA")</f>
        <v/>
      </c>
      <c r="S18" s="173">
        <f>COUNTIF(E18:L18,"WH")</f>
        <v/>
      </c>
      <c r="T18" s="173" t="n"/>
      <c r="U18" s="176">
        <f>IF(Q18&lt;&gt;0,"FAIL",IF(R18&gt;0,"AB",IF(S18&gt;0,"WH","PASS")))</f>
        <v/>
      </c>
    </row>
    <row customHeight="1" ht="15" r="19" s="333" spans="1:66">
      <c r="A19" s="172" t="n">
        <v>10</v>
      </c>
      <c r="B19" s="224" t="n">
        <v>113216104032</v>
      </c>
      <c r="C19" s="224" t="s">
        <v>36</v>
      </c>
      <c r="D19" s="225" t="s">
        <v>437</v>
      </c>
      <c r="E19" s="172" t="s">
        <v>38</v>
      </c>
      <c r="F19" s="172" t="s">
        <v>38</v>
      </c>
      <c r="G19" s="172" t="s">
        <v>37</v>
      </c>
      <c r="H19" s="172" t="s">
        <v>37</v>
      </c>
      <c r="I19" s="172" t="s">
        <v>203</v>
      </c>
      <c r="J19" s="172" t="s">
        <v>203</v>
      </c>
      <c r="K19" s="172" t="s">
        <v>203</v>
      </c>
      <c r="L19" s="172" t="s">
        <v>203</v>
      </c>
      <c r="M19" s="173" t="n">
        <v>23</v>
      </c>
      <c r="N19" s="173">
        <f>IF(S19=0,23-SUMIF(E19:L19,"U*",$E$9:$L$9),0)</f>
        <v/>
      </c>
      <c r="O19" s="174">
        <f>(SUM(VLOOKUP(E19,$X$10:$Y$16,2)*E$9,VLOOKUP(F19,$X$10:$Y$16,2)*F$9,VLOOKUP(G19,$X$10:$Y$16,2)*G$9,VLOOKUP(H19,$X$10:$Y$16,2)*H$9,VLOOKUP(I19,$X$10:$Y$16,2)*I$9,VLOOKUP(J19,$X$10:$Y$16,2)*J$9,VLOOKUP(K19,$X$10:$Y$16,2)*K$9,VLOOKUP(L19,$X$10:$Y$16,2)*L$9))</f>
        <v/>
      </c>
      <c r="P19" s="175">
        <f>O19/N19</f>
        <v/>
      </c>
      <c r="Q19" s="173">
        <f>COUNTIF(E19:L19,"U")</f>
        <v/>
      </c>
      <c r="R19" s="172">
        <f>COUNTIF(E19:L19,"UA")</f>
        <v/>
      </c>
      <c r="S19" s="173">
        <f>COUNTIF(E19:L19,"WH")</f>
        <v/>
      </c>
      <c r="T19" s="173" t="n"/>
      <c r="U19" s="176">
        <f>IF(Q19&lt;&gt;0,"FAIL",IF(R19&gt;0,"AB",IF(S19&gt;0,"WH","PASS")))</f>
        <v/>
      </c>
    </row>
    <row customHeight="1" ht="15" r="20" s="333" spans="1:66">
      <c r="A20" s="172" t="n">
        <v>11</v>
      </c>
      <c r="B20" s="224" t="n">
        <v>113216104036</v>
      </c>
      <c r="C20" s="224" t="s">
        <v>36</v>
      </c>
      <c r="D20" s="225" t="s">
        <v>438</v>
      </c>
      <c r="E20" s="172" t="s">
        <v>37</v>
      </c>
      <c r="F20" s="172" t="s">
        <v>37</v>
      </c>
      <c r="G20" s="172" t="s">
        <v>36</v>
      </c>
      <c r="H20" s="172" t="s">
        <v>36</v>
      </c>
      <c r="I20" s="172" t="s">
        <v>203</v>
      </c>
      <c r="J20" s="172" t="s">
        <v>203</v>
      </c>
      <c r="K20" s="172" t="s">
        <v>203</v>
      </c>
      <c r="L20" s="172" t="s">
        <v>203</v>
      </c>
      <c r="M20" s="173" t="n">
        <v>23</v>
      </c>
      <c r="N20" s="173">
        <f>IF(S20=0,23-SUMIF(E20:L20,"U*",$E$9:$L$9),0)</f>
        <v/>
      </c>
      <c r="O20" s="174">
        <f>(SUM(VLOOKUP(E20,$X$10:$Y$16,2)*E$9,VLOOKUP(F20,$X$10:$Y$16,2)*F$9,VLOOKUP(G20,$X$10:$Y$16,2)*G$9,VLOOKUP(H20,$X$10:$Y$16,2)*H$9,VLOOKUP(I20,$X$10:$Y$16,2)*I$9,VLOOKUP(J20,$X$10:$Y$16,2)*J$9,VLOOKUP(K20,$X$10:$Y$16,2)*K$9,VLOOKUP(L20,$X$10:$Y$16,2)*L$9))</f>
        <v/>
      </c>
      <c r="P20" s="175">
        <f>O20/N20</f>
        <v/>
      </c>
      <c r="Q20" s="173">
        <f>COUNTIF(E20:L20,"U")</f>
        <v/>
      </c>
      <c r="R20" s="172">
        <f>COUNTIF(E20:L20,"UA")</f>
        <v/>
      </c>
      <c r="S20" s="173">
        <f>COUNTIF(E20:L20,"WH")</f>
        <v/>
      </c>
      <c r="T20" s="172" t="n"/>
      <c r="U20" s="176">
        <f>IF(Q20&lt;&gt;0,"FAIL",IF(R20&gt;0,"AB",IF(S20&gt;0,"WH","PASS")))</f>
        <v/>
      </c>
    </row>
    <row customHeight="1" ht="15" r="21" s="333" spans="1:66">
      <c r="A21" s="172" t="n">
        <v>12</v>
      </c>
      <c r="B21" s="224" t="n">
        <v>113216104039</v>
      </c>
      <c r="C21" s="224" t="s">
        <v>36</v>
      </c>
      <c r="D21" s="225" t="s">
        <v>439</v>
      </c>
      <c r="E21" s="172" t="s">
        <v>208</v>
      </c>
      <c r="F21" s="172" t="s">
        <v>37</v>
      </c>
      <c r="G21" s="172" t="s">
        <v>37</v>
      </c>
      <c r="H21" s="172" t="s">
        <v>37</v>
      </c>
      <c r="I21" s="172" t="s">
        <v>203</v>
      </c>
      <c r="J21" s="172" t="s">
        <v>203</v>
      </c>
      <c r="K21" s="172" t="s">
        <v>203</v>
      </c>
      <c r="L21" s="172" t="s">
        <v>203</v>
      </c>
      <c r="M21" s="173" t="n">
        <v>23</v>
      </c>
      <c r="N21" s="173">
        <f>IF(S21=0,23-SUMIF(E21:L21,"U*",$E$9:$L$9),0)</f>
        <v/>
      </c>
      <c r="O21" s="174">
        <f>(SUM(VLOOKUP(E21,$X$10:$Y$16,2)*E$9,VLOOKUP(F21,$X$10:$Y$16,2)*F$9,VLOOKUP(G21,$X$10:$Y$16,2)*G$9,VLOOKUP(H21,$X$10:$Y$16,2)*H$9,VLOOKUP(I21,$X$10:$Y$16,2)*I$9,VLOOKUP(J21,$X$10:$Y$16,2)*J$9,VLOOKUP(K21,$X$10:$Y$16,2)*K$9,VLOOKUP(L21,$X$10:$Y$16,2)*L$9))</f>
        <v/>
      </c>
      <c r="P21" s="175">
        <f>O21/N21</f>
        <v/>
      </c>
      <c r="Q21" s="173">
        <f>COUNTIF(E21:L21,"U")</f>
        <v/>
      </c>
      <c r="R21" s="172">
        <f>COUNTIF(E21:L21,"UA")</f>
        <v/>
      </c>
      <c r="S21" s="173">
        <f>COUNTIF(E21:L21,"WH")</f>
        <v/>
      </c>
      <c r="T21" s="173" t="n"/>
      <c r="U21" s="176">
        <f>IF(Q21&lt;&gt;0,"FAIL",IF(R21&gt;0,"AB",IF(S21&gt;0,"WH","PASS")))</f>
        <v/>
      </c>
    </row>
    <row customHeight="1" ht="15" r="22" s="333" spans="1:66">
      <c r="A22" s="172" t="n">
        <v>13</v>
      </c>
      <c r="B22" s="224" t="n">
        <v>113216104041</v>
      </c>
      <c r="C22" s="224" t="s">
        <v>36</v>
      </c>
      <c r="D22" s="225" t="s">
        <v>440</v>
      </c>
      <c r="E22" s="172" t="s">
        <v>38</v>
      </c>
      <c r="F22" s="172" t="s">
        <v>37</v>
      </c>
      <c r="G22" s="172" t="s">
        <v>36</v>
      </c>
      <c r="H22" s="172" t="s">
        <v>37</v>
      </c>
      <c r="I22" s="172" t="s">
        <v>203</v>
      </c>
      <c r="J22" s="172" t="s">
        <v>203</v>
      </c>
      <c r="K22" s="172" t="s">
        <v>203</v>
      </c>
      <c r="L22" s="172" t="s">
        <v>203</v>
      </c>
      <c r="M22" s="173" t="n">
        <v>23</v>
      </c>
      <c r="N22" s="173">
        <f>IF(S22=0,23-SUMIF(E22:L22,"U*",$E$9:$L$9),0)</f>
        <v/>
      </c>
      <c r="O22" s="174">
        <f>(SUM(VLOOKUP(E22,$X$10:$Y$16,2)*E$9,VLOOKUP(F22,$X$10:$Y$16,2)*F$9,VLOOKUP(G22,$X$10:$Y$16,2)*G$9,VLOOKUP(H22,$X$10:$Y$16,2)*H$9,VLOOKUP(I22,$X$10:$Y$16,2)*I$9,VLOOKUP(J22,$X$10:$Y$16,2)*J$9,VLOOKUP(K22,$X$10:$Y$16,2)*K$9,VLOOKUP(L22,$X$10:$Y$16,2)*L$9))</f>
        <v/>
      </c>
      <c r="P22" s="175">
        <f>O22/N22</f>
        <v/>
      </c>
      <c r="Q22" s="173">
        <f>COUNTIF(E22:L22,"U")</f>
        <v/>
      </c>
      <c r="R22" s="172">
        <f>COUNTIF(E22:L22,"UA")</f>
        <v/>
      </c>
      <c r="S22" s="173">
        <f>COUNTIF(E22:L22,"WH")</f>
        <v/>
      </c>
      <c r="T22" s="173" t="n"/>
      <c r="U22" s="176">
        <f>IF(Q22&lt;&gt;0,"FAIL",IF(R22&gt;0,"AB",IF(S22&gt;0,"WH","PASS")))</f>
        <v/>
      </c>
    </row>
    <row customHeight="1" ht="15" r="23" s="333" spans="1:66">
      <c r="A23" s="172" t="n">
        <v>14</v>
      </c>
      <c r="B23" s="224" t="n">
        <v>113216104047</v>
      </c>
      <c r="C23" s="224" t="s">
        <v>36</v>
      </c>
      <c r="D23" s="229" t="s">
        <v>441</v>
      </c>
      <c r="E23" s="172" t="s">
        <v>37</v>
      </c>
      <c r="F23" s="172" t="s">
        <v>37</v>
      </c>
      <c r="G23" s="172" t="s">
        <v>37</v>
      </c>
      <c r="H23" s="172" t="s">
        <v>36</v>
      </c>
      <c r="I23" s="172" t="s">
        <v>203</v>
      </c>
      <c r="J23" s="172" t="s">
        <v>203</v>
      </c>
      <c r="K23" s="172" t="s">
        <v>203</v>
      </c>
      <c r="L23" s="172" t="s">
        <v>203</v>
      </c>
      <c r="M23" s="173" t="n">
        <v>23</v>
      </c>
      <c r="N23" s="173">
        <f>IF(S23=0,23-SUMIF(E23:L23,"U*",$E$9:$L$9),0)</f>
        <v/>
      </c>
      <c r="O23" s="174">
        <f>(SUM(VLOOKUP(E23,$X$10:$Y$16,2)*E$9,VLOOKUP(F23,$X$10:$Y$16,2)*F$9,VLOOKUP(G23,$X$10:$Y$16,2)*G$9,VLOOKUP(H23,$X$10:$Y$16,2)*H$9,VLOOKUP(I23,$X$10:$Y$16,2)*I$9,VLOOKUP(J23,$X$10:$Y$16,2)*J$9,VLOOKUP(K23,$X$10:$Y$16,2)*K$9,VLOOKUP(L23,$X$10:$Y$16,2)*L$9))</f>
        <v/>
      </c>
      <c r="P23" s="175">
        <f>O23/N23</f>
        <v/>
      </c>
      <c r="Q23" s="173">
        <f>COUNTIF(E23:L23,"U")</f>
        <v/>
      </c>
      <c r="R23" s="172">
        <f>COUNTIF(E23:L23,"UA")</f>
        <v/>
      </c>
      <c r="S23" s="173">
        <f>COUNTIF(E23:L23,"WH")</f>
        <v/>
      </c>
      <c r="T23" s="172" t="n"/>
      <c r="U23" s="176">
        <f>IF(Q23&lt;&gt;0,"FAIL",IF(R23&gt;0,"AB",IF(S23&gt;0,"WH","PASS")))</f>
        <v/>
      </c>
    </row>
    <row customHeight="1" ht="15" r="24" s="333" spans="1:66">
      <c r="A24" s="172" t="n">
        <v>15</v>
      </c>
      <c r="B24" s="224" t="n">
        <v>113216104049</v>
      </c>
      <c r="C24" s="224" t="s">
        <v>36</v>
      </c>
      <c r="D24" s="225" t="s">
        <v>442</v>
      </c>
      <c r="E24" s="172" t="s">
        <v>37</v>
      </c>
      <c r="F24" s="172" t="s">
        <v>37</v>
      </c>
      <c r="G24" s="172" t="s">
        <v>36</v>
      </c>
      <c r="H24" s="172" t="s">
        <v>37</v>
      </c>
      <c r="I24" s="172" t="s">
        <v>203</v>
      </c>
      <c r="J24" s="172" t="s">
        <v>203</v>
      </c>
      <c r="K24" s="172" t="s">
        <v>203</v>
      </c>
      <c r="L24" s="172" t="s">
        <v>203</v>
      </c>
      <c r="M24" s="173" t="n">
        <v>23</v>
      </c>
      <c r="N24" s="173">
        <f>IF(S24=0,23-SUMIF(E24:L24,"U*",$E$9:$L$9),0)</f>
        <v/>
      </c>
      <c r="O24" s="174">
        <f>(SUM(VLOOKUP(E24,$X$10:$Y$16,2)*E$9,VLOOKUP(F24,$X$10:$Y$16,2)*F$9,VLOOKUP(G24,$X$10:$Y$16,2)*G$9,VLOOKUP(H24,$X$10:$Y$16,2)*H$9,VLOOKUP(I24,$X$10:$Y$16,2)*I$9,VLOOKUP(J24,$X$10:$Y$16,2)*J$9,VLOOKUP(K24,$X$10:$Y$16,2)*K$9,VLOOKUP(L24,$X$10:$Y$16,2)*L$9))</f>
        <v/>
      </c>
      <c r="P24" s="175">
        <f>O24/N24</f>
        <v/>
      </c>
      <c r="Q24" s="173">
        <f>COUNTIF(E24:L24,"U")</f>
        <v/>
      </c>
      <c r="R24" s="172">
        <f>COUNTIF(E24:L24,"UA")</f>
        <v/>
      </c>
      <c r="S24" s="173">
        <f>COUNTIF(E24:L24,"WH")</f>
        <v/>
      </c>
      <c r="T24" s="173" t="n"/>
      <c r="U24" s="176">
        <f>IF(Q24&lt;&gt;0,"FAIL",IF(R24&gt;0,"AB",IF(S24&gt;0,"WH","PASS")))</f>
        <v/>
      </c>
    </row>
    <row customHeight="1" ht="15" r="25" s="333" spans="1:66">
      <c r="A25" s="172" t="n">
        <v>16</v>
      </c>
      <c r="B25" s="224" t="n">
        <v>113216104050</v>
      </c>
      <c r="C25" s="224" t="s">
        <v>36</v>
      </c>
      <c r="D25" s="226" t="s">
        <v>443</v>
      </c>
      <c r="E25" s="466" t="s">
        <v>444</v>
      </c>
      <c r="F25" s="466" t="s">
        <v>444</v>
      </c>
      <c r="G25" s="466" t="s">
        <v>444</v>
      </c>
      <c r="H25" s="466" t="s">
        <v>444</v>
      </c>
      <c r="I25" s="466" t="s">
        <v>37</v>
      </c>
      <c r="J25" s="466" t="s">
        <v>37</v>
      </c>
      <c r="K25" s="466" t="s">
        <v>37</v>
      </c>
      <c r="L25" s="466" t="s">
        <v>444</v>
      </c>
      <c r="M25" s="173" t="n">
        <v>23</v>
      </c>
      <c r="N25" s="173" t="n"/>
      <c r="O25" s="174" t="n"/>
      <c r="P25" s="175" t="n"/>
      <c r="Q25" s="173">
        <f>COUNTIF(E25:L25,"U")</f>
        <v/>
      </c>
      <c r="R25" s="172">
        <f>COUNTIF(E25:L25,"UA")</f>
        <v/>
      </c>
      <c r="S25" s="173">
        <f>COUNTIF(E25:L25,"WH")</f>
        <v/>
      </c>
      <c r="T25" s="173" t="n"/>
      <c r="U25" s="185">
        <f>IF(Q25&lt;&gt;0,"FAIL",IF(R25&gt;0,"AB",IF(S25&gt;0,"WH","PASS")))</f>
        <v/>
      </c>
    </row>
    <row customHeight="1" ht="15" r="26" s="333" spans="1:66">
      <c r="A26" s="172" t="n">
        <v>17</v>
      </c>
      <c r="B26" s="224" t="n">
        <v>113216104051</v>
      </c>
      <c r="C26" s="224" t="s">
        <v>36</v>
      </c>
      <c r="D26" s="225" t="s">
        <v>445</v>
      </c>
      <c r="E26" s="172" t="s">
        <v>36</v>
      </c>
      <c r="F26" s="172" t="s">
        <v>37</v>
      </c>
      <c r="G26" s="172" t="s">
        <v>36</v>
      </c>
      <c r="H26" s="172" t="s">
        <v>36</v>
      </c>
      <c r="I26" s="172" t="s">
        <v>203</v>
      </c>
      <c r="J26" s="172" t="s">
        <v>203</v>
      </c>
      <c r="K26" s="172" t="s">
        <v>203</v>
      </c>
      <c r="L26" s="172" t="s">
        <v>203</v>
      </c>
      <c r="M26" s="173" t="n">
        <v>23</v>
      </c>
      <c r="N26" s="173">
        <f>IF(S26=0,23-SUMIF(E26:L26,"U*",$E$9:$L$9),0)</f>
        <v/>
      </c>
      <c r="O26" s="174">
        <f>(SUM(VLOOKUP(E26,$X$10:$Y$16,2)*E$9,VLOOKUP(F26,$X$10:$Y$16,2)*F$9,VLOOKUP(G26,$X$10:$Y$16,2)*G$9,VLOOKUP(H26,$X$10:$Y$16,2)*H$9,VLOOKUP(I26,$X$10:$Y$16,2)*I$9,VLOOKUP(J26,$X$10:$Y$16,2)*J$9,VLOOKUP(K26,$X$10:$Y$16,2)*K$9,VLOOKUP(L26,$X$10:$Y$16,2)*L$9))</f>
        <v/>
      </c>
      <c r="P26" s="175">
        <f>O26/N26</f>
        <v/>
      </c>
      <c r="Q26" s="173">
        <f>COUNTIF(E26:L26,"U")</f>
        <v/>
      </c>
      <c r="R26" s="172">
        <f>COUNTIF(E26:L26,"UA")</f>
        <v/>
      </c>
      <c r="S26" s="173">
        <f>COUNTIF(E26:L26,"WH")</f>
        <v/>
      </c>
      <c r="T26" s="172" t="n"/>
      <c r="U26" s="176">
        <f>IF(Q26&lt;&gt;0,"FAIL",IF(R26&gt;0,"AB",IF(S26&gt;0,"WH","PASS")))</f>
        <v/>
      </c>
    </row>
    <row customHeight="1" ht="15" r="27" s="333" spans="1:66">
      <c r="A27" s="172" t="n">
        <v>18</v>
      </c>
      <c r="B27" s="224" t="n">
        <v>113216104061</v>
      </c>
      <c r="C27" s="224" t="s">
        <v>36</v>
      </c>
      <c r="D27" s="225" t="s">
        <v>446</v>
      </c>
      <c r="E27" s="172" t="s">
        <v>206</v>
      </c>
      <c r="F27" s="172" t="s">
        <v>208</v>
      </c>
      <c r="G27" s="172" t="s">
        <v>37</v>
      </c>
      <c r="H27" s="172" t="s">
        <v>38</v>
      </c>
      <c r="I27" s="172" t="s">
        <v>203</v>
      </c>
      <c r="J27" s="172" t="s">
        <v>203</v>
      </c>
      <c r="K27" s="172" t="s">
        <v>203</v>
      </c>
      <c r="L27" s="172" t="s">
        <v>416</v>
      </c>
      <c r="M27" s="173" t="n">
        <v>23</v>
      </c>
      <c r="N27" s="173">
        <f>IF(S27=0,23-SUMIF(E27:L27,"U*",$E$9:$L$9),0)</f>
        <v/>
      </c>
      <c r="O27" s="174">
        <f>(SUM(VLOOKUP(E27,$X$10:$Y$16,2)*E$9,VLOOKUP(F27,$X$10:$Y$16,2)*F$9,VLOOKUP(G27,$X$10:$Y$16,2)*G$9,VLOOKUP(H27,$X$10:$Y$16,2)*H$9,VLOOKUP(I27,$X$10:$Y$16,2)*I$9,VLOOKUP(J27,$X$10:$Y$16,2)*J$9,VLOOKUP(K27,$X$10:$Y$16,2)*K$9,VLOOKUP(L27,$X$10:$Y$16,2)*L$9))</f>
        <v/>
      </c>
      <c r="P27" s="175">
        <f>O27/N27</f>
        <v/>
      </c>
      <c r="Q27" s="173">
        <f>COUNTIF(E27:L27,"U")</f>
        <v/>
      </c>
      <c r="R27" s="172">
        <f>COUNTIF(E27:L27,"UA")</f>
        <v/>
      </c>
      <c r="S27" s="173">
        <f>COUNTIF(E27:L27,"WH")</f>
        <v/>
      </c>
      <c r="T27" s="173" t="n"/>
      <c r="U27" s="176">
        <f>IF(Q27&lt;&gt;0,"FAIL",IF(R27&gt;0,"AB",IF(S27&gt;0,"WH","PASS")))</f>
        <v/>
      </c>
    </row>
    <row customHeight="1" ht="15" r="28" s="333" spans="1:66">
      <c r="A28" s="172" t="n">
        <v>19</v>
      </c>
      <c r="B28" s="224" t="n">
        <v>113216104065</v>
      </c>
      <c r="C28" s="224" t="s">
        <v>36</v>
      </c>
      <c r="D28" s="225" t="s">
        <v>447</v>
      </c>
      <c r="E28" s="172" t="s">
        <v>37</v>
      </c>
      <c r="F28" s="172" t="s">
        <v>37</v>
      </c>
      <c r="G28" s="172" t="s">
        <v>36</v>
      </c>
      <c r="H28" s="172" t="s">
        <v>37</v>
      </c>
      <c r="I28" s="172" t="s">
        <v>203</v>
      </c>
      <c r="J28" s="172" t="s">
        <v>203</v>
      </c>
      <c r="K28" s="172" t="s">
        <v>203</v>
      </c>
      <c r="L28" s="172" t="s">
        <v>203</v>
      </c>
      <c r="M28" s="173" t="n">
        <v>23</v>
      </c>
      <c r="N28" s="173">
        <f>IF(S28=0,23-SUMIF(E28:L28,"U*",$E$9:$L$9),0)</f>
        <v/>
      </c>
      <c r="O28" s="174">
        <f>(SUM(VLOOKUP(E28,$X$10:$Y$16,2)*E$9,VLOOKUP(F28,$X$10:$Y$16,2)*F$9,VLOOKUP(G28,$X$10:$Y$16,2)*G$9,VLOOKUP(H28,$X$10:$Y$16,2)*H$9,VLOOKUP(I28,$X$10:$Y$16,2)*I$9,VLOOKUP(J28,$X$10:$Y$16,2)*J$9,VLOOKUP(K28,$X$10:$Y$16,2)*K$9,VLOOKUP(L28,$X$10:$Y$16,2)*L$9))</f>
        <v/>
      </c>
      <c r="P28" s="175">
        <f>O28/N28</f>
        <v/>
      </c>
      <c r="Q28" s="173">
        <f>COUNTIF(E28:L28,"U")</f>
        <v/>
      </c>
      <c r="R28" s="172">
        <f>COUNTIF(E28:L28,"UA")</f>
        <v/>
      </c>
      <c r="S28" s="173">
        <f>COUNTIF(E28:L28,"WH")</f>
        <v/>
      </c>
      <c r="T28" s="173" t="n"/>
      <c r="U28" s="176">
        <f>IF(Q28&lt;&gt;0,"FAIL",IF(R28&gt;0,"AB",IF(S28&gt;0,"WH","PASS")))</f>
        <v/>
      </c>
    </row>
    <row customHeight="1" ht="15" r="29" s="333" spans="1:66">
      <c r="A29" s="172" t="n">
        <v>20</v>
      </c>
      <c r="B29" s="224" t="n">
        <v>113216104066</v>
      </c>
      <c r="C29" s="224" t="s">
        <v>36</v>
      </c>
      <c r="D29" s="225" t="s">
        <v>448</v>
      </c>
      <c r="E29" s="172" t="s">
        <v>38</v>
      </c>
      <c r="F29" s="172" t="s">
        <v>37</v>
      </c>
      <c r="G29" s="172" t="s">
        <v>38</v>
      </c>
      <c r="H29" s="172" t="s">
        <v>37</v>
      </c>
      <c r="I29" s="172" t="s">
        <v>203</v>
      </c>
      <c r="J29" s="172" t="s">
        <v>203</v>
      </c>
      <c r="K29" s="172" t="s">
        <v>203</v>
      </c>
      <c r="L29" s="172" t="s">
        <v>203</v>
      </c>
      <c r="M29" s="173" t="n">
        <v>23</v>
      </c>
      <c r="N29" s="173">
        <f>IF(S29=0,23-SUMIF(E29:L29,"U*",$E$9:$L$9),0)</f>
        <v/>
      </c>
      <c r="O29" s="174">
        <f>(SUM(VLOOKUP(E29,$X$10:$Y$16,2)*E$9,VLOOKUP(F29,$X$10:$Y$16,2)*F$9,VLOOKUP(G29,$X$10:$Y$16,2)*G$9,VLOOKUP(H29,$X$10:$Y$16,2)*H$9,VLOOKUP(I29,$X$10:$Y$16,2)*I$9,VLOOKUP(J29,$X$10:$Y$16,2)*J$9,VLOOKUP(K29,$X$10:$Y$16,2)*K$9,VLOOKUP(L29,$X$10:$Y$16,2)*L$9))</f>
        <v/>
      </c>
      <c r="P29" s="175">
        <f>O29/N29</f>
        <v/>
      </c>
      <c r="Q29" s="173">
        <f>COUNTIF(E29:L29,"U")</f>
        <v/>
      </c>
      <c r="R29" s="172">
        <f>COUNTIF(E29:L29,"UA")</f>
        <v/>
      </c>
      <c r="S29" s="173">
        <f>COUNTIF(E29:L29,"WH")</f>
        <v/>
      </c>
      <c r="T29" s="172" t="n"/>
      <c r="U29" s="176">
        <f>IF(Q29&lt;&gt;0,"FAIL",IF(R29&gt;0,"AB",IF(S29&gt;0,"WH","PASS")))</f>
        <v/>
      </c>
    </row>
    <row customHeight="1" ht="15" r="30" s="333" spans="1:66">
      <c r="A30" s="172" t="n">
        <v>21</v>
      </c>
      <c r="B30" s="224" t="n">
        <v>113216104069</v>
      </c>
      <c r="C30" s="224" t="s">
        <v>36</v>
      </c>
      <c r="D30" s="226" t="s">
        <v>449</v>
      </c>
      <c r="E30" s="172" t="s">
        <v>208</v>
      </c>
      <c r="F30" s="172" t="s">
        <v>38</v>
      </c>
      <c r="G30" s="172" t="s">
        <v>37</v>
      </c>
      <c r="H30" s="172" t="s">
        <v>38</v>
      </c>
      <c r="I30" s="172" t="s">
        <v>203</v>
      </c>
      <c r="J30" s="172" t="s">
        <v>203</v>
      </c>
      <c r="K30" s="172" t="s">
        <v>203</v>
      </c>
      <c r="L30" s="172" t="s">
        <v>203</v>
      </c>
      <c r="M30" s="173" t="n">
        <v>23</v>
      </c>
      <c r="N30" s="173">
        <f>IF(S30=0,23-SUMIF(E30:L30,"U*",$E$9:$L$9),0)</f>
        <v/>
      </c>
      <c r="O30" s="174">
        <f>(SUM(VLOOKUP(E30,$X$10:$Y$16,2)*E$9,VLOOKUP(F30,$X$10:$Y$16,2)*F$9,VLOOKUP(G30,$X$10:$Y$16,2)*G$9,VLOOKUP(H30,$X$10:$Y$16,2)*H$9,VLOOKUP(I30,$X$10:$Y$16,2)*I$9,VLOOKUP(J30,$X$10:$Y$16,2)*J$9,VLOOKUP(K30,$X$10:$Y$16,2)*K$9,VLOOKUP(L30,$X$10:$Y$16,2)*L$9))</f>
        <v/>
      </c>
      <c r="P30" s="175">
        <f>O30/N30</f>
        <v/>
      </c>
      <c r="Q30" s="173">
        <f>COUNTIF(E30:L30,"U")</f>
        <v/>
      </c>
      <c r="R30" s="172">
        <f>COUNTIF(E30:L30,"UA")</f>
        <v/>
      </c>
      <c r="S30" s="173">
        <f>COUNTIF(E30:L30,"WH")</f>
        <v/>
      </c>
      <c r="T30" s="173" t="n"/>
      <c r="U30" s="176">
        <f>IF(Q30&lt;&gt;0,"FAIL",IF(R30&gt;0,"AB",IF(S30&gt;0,"WH","PASS")))</f>
        <v/>
      </c>
    </row>
    <row customHeight="1" ht="30" r="31" s="333" spans="1:66">
      <c r="A31" s="172" t="n">
        <v>22</v>
      </c>
      <c r="B31" s="224" t="n">
        <v>113216104070</v>
      </c>
      <c r="C31" s="224" t="s">
        <v>36</v>
      </c>
      <c r="D31" s="225" t="s">
        <v>450</v>
      </c>
      <c r="E31" s="172" t="s">
        <v>38</v>
      </c>
      <c r="F31" s="172" t="s">
        <v>38</v>
      </c>
      <c r="G31" s="172" t="s">
        <v>38</v>
      </c>
      <c r="H31" s="172" t="s">
        <v>38</v>
      </c>
      <c r="I31" s="172" t="s">
        <v>203</v>
      </c>
      <c r="J31" s="172" t="s">
        <v>203</v>
      </c>
      <c r="K31" s="172" t="s">
        <v>203</v>
      </c>
      <c r="L31" s="172" t="s">
        <v>203</v>
      </c>
      <c r="M31" s="173" t="n">
        <v>23</v>
      </c>
      <c r="N31" s="173">
        <f>IF(S31=0,23-SUMIF(E31:L31,"U*",$E$9:$L$9),0)</f>
        <v/>
      </c>
      <c r="O31" s="174">
        <f>(SUM(VLOOKUP(E31,$X$10:$Y$16,2)*E$9,VLOOKUP(F31,$X$10:$Y$16,2)*F$9,VLOOKUP(G31,$X$10:$Y$16,2)*G$9,VLOOKUP(H31,$X$10:$Y$16,2)*H$9,VLOOKUP(I31,$X$10:$Y$16,2)*I$9,VLOOKUP(J31,$X$10:$Y$16,2)*J$9,VLOOKUP(K31,$X$10:$Y$16,2)*K$9,VLOOKUP(L31,$X$10:$Y$16,2)*L$9))</f>
        <v/>
      </c>
      <c r="P31" s="175">
        <f>O31/N31</f>
        <v/>
      </c>
      <c r="Q31" s="173">
        <f>COUNTIF(E31:L31,"U")</f>
        <v/>
      </c>
      <c r="R31" s="172">
        <f>COUNTIF(E31:L31,"UA")</f>
        <v/>
      </c>
      <c r="S31" s="173">
        <f>COUNTIF(E31:L31,"WH")</f>
        <v/>
      </c>
      <c r="T31" s="173" t="n"/>
      <c r="U31" s="176">
        <f>IF(Q31&lt;&gt;0,"FAIL",IF(R31&gt;0,"AB",IF(S31&gt;0,"WH","PASS")))</f>
        <v/>
      </c>
    </row>
    <row customHeight="1" ht="15" r="32" s="333" spans="1:66">
      <c r="A32" s="172" t="n">
        <v>23</v>
      </c>
      <c r="B32" s="224" t="n">
        <v>113216104072</v>
      </c>
      <c r="C32" s="224" t="s">
        <v>36</v>
      </c>
      <c r="D32" s="226" t="s">
        <v>451</v>
      </c>
      <c r="E32" s="172" t="s">
        <v>38</v>
      </c>
      <c r="F32" s="172" t="s">
        <v>37</v>
      </c>
      <c r="G32" s="172" t="s">
        <v>37</v>
      </c>
      <c r="H32" s="172" t="s">
        <v>38</v>
      </c>
      <c r="I32" s="172" t="s">
        <v>203</v>
      </c>
      <c r="J32" s="172" t="s">
        <v>36</v>
      </c>
      <c r="K32" s="172" t="s">
        <v>203</v>
      </c>
      <c r="L32" s="172" t="s">
        <v>203</v>
      </c>
      <c r="M32" s="173" t="n">
        <v>23</v>
      </c>
      <c r="N32" s="173">
        <f>IF(S32=0,23-SUMIF(E32:L32,"U*",$E$9:$L$9),0)</f>
        <v/>
      </c>
      <c r="O32" s="174">
        <f>(SUM(VLOOKUP(E32,$X$10:$Y$16,2)*E$9,VLOOKUP(F32,$X$10:$Y$16,2)*F$9,VLOOKUP(G32,$X$10:$Y$16,2)*G$9,VLOOKUP(H32,$X$10:$Y$16,2)*H$9,VLOOKUP(I32,$X$10:$Y$16,2)*I$9,VLOOKUP(J32,$X$10:$Y$16,2)*J$9,VLOOKUP(K32,$X$10:$Y$16,2)*K$9,VLOOKUP(L32,$X$10:$Y$16,2)*L$9))</f>
        <v/>
      </c>
      <c r="P32" s="175">
        <f>O32/N32</f>
        <v/>
      </c>
      <c r="Q32" s="173">
        <f>COUNTIF(E32:L32,"U")</f>
        <v/>
      </c>
      <c r="R32" s="172">
        <f>COUNTIF(E32:L32,"UA")</f>
        <v/>
      </c>
      <c r="S32" s="173">
        <f>COUNTIF(E32:L32,"WH")</f>
        <v/>
      </c>
      <c r="T32" s="172" t="n"/>
      <c r="U32" s="176">
        <f>IF(Q32&lt;&gt;0,"FAIL",IF(R32&gt;0,"AB",IF(S32&gt;0,"WH","PASS")))</f>
        <v/>
      </c>
    </row>
    <row customHeight="1" ht="15" r="33" s="333" spans="1:66">
      <c r="A33" s="172" t="n">
        <v>24</v>
      </c>
      <c r="B33" s="224" t="n">
        <v>113216104076</v>
      </c>
      <c r="C33" s="224" t="s">
        <v>36</v>
      </c>
      <c r="D33" s="225" t="s">
        <v>452</v>
      </c>
      <c r="E33" s="172" t="s">
        <v>36</v>
      </c>
      <c r="F33" s="172" t="s">
        <v>36</v>
      </c>
      <c r="G33" s="172" t="s">
        <v>38</v>
      </c>
      <c r="H33" s="172" t="s">
        <v>36</v>
      </c>
      <c r="I33" s="172" t="s">
        <v>203</v>
      </c>
      <c r="J33" s="172" t="s">
        <v>203</v>
      </c>
      <c r="K33" s="172" t="s">
        <v>203</v>
      </c>
      <c r="L33" s="172" t="s">
        <v>203</v>
      </c>
      <c r="M33" s="173" t="n">
        <v>23</v>
      </c>
      <c r="N33" s="173">
        <f>IF(S33=0,23-SUMIF(E33:L33,"U*",$E$9:$L$9),0)</f>
        <v/>
      </c>
      <c r="O33" s="174">
        <f>(SUM(VLOOKUP(E33,$X$10:$Y$16,2)*E$9,VLOOKUP(F33,$X$10:$Y$16,2)*F$9,VLOOKUP(G33,$X$10:$Y$16,2)*G$9,VLOOKUP(H33,$X$10:$Y$16,2)*H$9,VLOOKUP(I33,$X$10:$Y$16,2)*I$9,VLOOKUP(J33,$X$10:$Y$16,2)*J$9,VLOOKUP(K33,$X$10:$Y$16,2)*K$9,VLOOKUP(L33,$X$10:$Y$16,2)*L$9))</f>
        <v/>
      </c>
      <c r="P33" s="175">
        <f>O33/N33</f>
        <v/>
      </c>
      <c r="Q33" s="173">
        <f>COUNTIF(E33:L33,"U")</f>
        <v/>
      </c>
      <c r="R33" s="172">
        <f>COUNTIF(E33:L33,"UA")</f>
        <v/>
      </c>
      <c r="S33" s="173">
        <f>COUNTIF(E33:L33,"WH")</f>
        <v/>
      </c>
      <c r="T33" s="173" t="n"/>
      <c r="U33" s="176">
        <f>IF(Q33&lt;&gt;0,"FAIL",IF(R33&gt;0,"AB",IF(S33&gt;0,"WH","PASS")))</f>
        <v/>
      </c>
    </row>
    <row customHeight="1" ht="15" r="34" s="333" spans="1:66">
      <c r="A34" s="172" t="n">
        <v>25</v>
      </c>
      <c r="B34" s="227" t="n">
        <v>113216104084</v>
      </c>
      <c r="C34" s="224" t="s">
        <v>36</v>
      </c>
      <c r="D34" s="225" t="s">
        <v>453</v>
      </c>
      <c r="E34" s="172" t="s">
        <v>38</v>
      </c>
      <c r="F34" s="172" t="s">
        <v>37</v>
      </c>
      <c r="G34" s="172" t="s">
        <v>208</v>
      </c>
      <c r="H34" s="172" t="s">
        <v>36</v>
      </c>
      <c r="I34" s="172" t="s">
        <v>203</v>
      </c>
      <c r="J34" s="172" t="s">
        <v>203</v>
      </c>
      <c r="K34" s="172" t="s">
        <v>203</v>
      </c>
      <c r="L34" s="172" t="s">
        <v>203</v>
      </c>
      <c r="M34" s="173" t="n">
        <v>23</v>
      </c>
      <c r="N34" s="173">
        <f>IF(S34=0,23-SUMIF(E34:L34,"U*",$E$9:$L$9),0)</f>
        <v/>
      </c>
      <c r="O34" s="174">
        <f>(SUM(VLOOKUP(E34,$X$10:$Y$16,2)*E$9,VLOOKUP(F34,$X$10:$Y$16,2)*F$9,VLOOKUP(G34,$X$10:$Y$16,2)*G$9,VLOOKUP(H34,$X$10:$Y$16,2)*H$9,VLOOKUP(I34,$X$10:$Y$16,2)*I$9,VLOOKUP(J34,$X$10:$Y$16,2)*J$9,VLOOKUP(K34,$X$10:$Y$16,2)*K$9,VLOOKUP(L34,$X$10:$Y$16,2)*L$9))</f>
        <v/>
      </c>
      <c r="P34" s="175">
        <f>O34/N34</f>
        <v/>
      </c>
      <c r="Q34" s="173">
        <f>COUNTIF(E34:L34,"U")</f>
        <v/>
      </c>
      <c r="R34" s="172">
        <f>COUNTIF(E34:L34,"UA")</f>
        <v/>
      </c>
      <c r="S34" s="173">
        <f>COUNTIF(E34:L34,"WH")</f>
        <v/>
      </c>
      <c r="T34" s="173" t="n"/>
      <c r="U34" s="176">
        <f>IF(Q34&lt;&gt;0,"FAIL",IF(R34&gt;0,"AB",IF(S34&gt;0,"WH","PASS")))</f>
        <v/>
      </c>
    </row>
    <row customHeight="1" ht="15" r="35" s="333" spans="1:66">
      <c r="A35" s="172" t="n">
        <v>26</v>
      </c>
      <c r="B35" s="227" t="n">
        <v>113216104086</v>
      </c>
      <c r="C35" s="224" t="s">
        <v>36</v>
      </c>
      <c r="D35" s="225" t="s">
        <v>454</v>
      </c>
      <c r="E35" s="172" t="s">
        <v>38</v>
      </c>
      <c r="F35" s="172" t="s">
        <v>36</v>
      </c>
      <c r="G35" s="172" t="s">
        <v>37</v>
      </c>
      <c r="H35" s="172" t="s">
        <v>36</v>
      </c>
      <c r="I35" s="172" t="s">
        <v>203</v>
      </c>
      <c r="J35" s="172" t="s">
        <v>203</v>
      </c>
      <c r="K35" s="172" t="s">
        <v>203</v>
      </c>
      <c r="L35" s="172" t="s">
        <v>203</v>
      </c>
      <c r="M35" s="173" t="n">
        <v>23</v>
      </c>
      <c r="N35" s="173">
        <f>IF(S35=0,23-SUMIF(E35:L35,"U*",$E$9:$L$9),0)</f>
        <v/>
      </c>
      <c r="O35" s="174">
        <f>(SUM(VLOOKUP(E35,$X$10:$Y$16,2)*E$9,VLOOKUP(F35,$X$10:$Y$16,2)*F$9,VLOOKUP(G35,$X$10:$Y$16,2)*G$9,VLOOKUP(H35,$X$10:$Y$16,2)*H$9,VLOOKUP(I35,$X$10:$Y$16,2)*I$9,VLOOKUP(J35,$X$10:$Y$16,2)*J$9,VLOOKUP(K35,$X$10:$Y$16,2)*K$9,VLOOKUP(L35,$X$10:$Y$16,2)*L$9))</f>
        <v/>
      </c>
      <c r="P35" s="175">
        <f>O35/N35</f>
        <v/>
      </c>
      <c r="Q35" s="173">
        <f>COUNTIF(E35:L35,"U")</f>
        <v/>
      </c>
      <c r="R35" s="172">
        <f>COUNTIF(E35:L35,"UA")</f>
        <v/>
      </c>
      <c r="S35" s="173">
        <f>COUNTIF(E35:L35,"WH")</f>
        <v/>
      </c>
      <c r="T35" s="172" t="n"/>
      <c r="U35" s="176">
        <f>IF(Q35&lt;&gt;0,"FAIL",IF(R35&gt;0,"AB",IF(S35&gt;0,"WH","PASS")))</f>
        <v/>
      </c>
    </row>
    <row customHeight="1" ht="15" r="36" s="333" spans="1:66">
      <c r="A36" s="172" t="n">
        <v>27</v>
      </c>
      <c r="B36" s="227" t="n">
        <v>113216104088</v>
      </c>
      <c r="C36" s="224" t="s">
        <v>36</v>
      </c>
      <c r="D36" s="226" t="s">
        <v>455</v>
      </c>
      <c r="E36" s="172" t="s">
        <v>38</v>
      </c>
      <c r="F36" s="172" t="s">
        <v>37</v>
      </c>
      <c r="G36" s="172" t="s">
        <v>208</v>
      </c>
      <c r="H36" s="172" t="s">
        <v>36</v>
      </c>
      <c r="I36" s="172" t="s">
        <v>36</v>
      </c>
      <c r="J36" s="172" t="s">
        <v>36</v>
      </c>
      <c r="K36" s="172" t="s">
        <v>36</v>
      </c>
      <c r="L36" s="172" t="s">
        <v>203</v>
      </c>
      <c r="M36" s="173" t="n">
        <v>23</v>
      </c>
      <c r="N36" s="173">
        <f>IF(S36=0,23-SUMIF(E36:L36,"U*",$E$9:$L$9),0)</f>
        <v/>
      </c>
      <c r="O36" s="174">
        <f>(SUM(VLOOKUP(E36,$X$10:$Y$16,2)*E$9,VLOOKUP(F36,$X$10:$Y$16,2)*F$9,VLOOKUP(G36,$X$10:$Y$16,2)*G$9,VLOOKUP(H36,$X$10:$Y$16,2)*H$9,VLOOKUP(I36,$X$10:$Y$16,2)*I$9,VLOOKUP(J36,$X$10:$Y$16,2)*J$9,VLOOKUP(K36,$X$10:$Y$16,2)*K$9,VLOOKUP(L36,$X$10:$Y$16,2)*L$9))</f>
        <v/>
      </c>
      <c r="P36" s="175">
        <f>O36/N36</f>
        <v/>
      </c>
      <c r="Q36" s="173">
        <f>COUNTIF(E36:L36,"U")</f>
        <v/>
      </c>
      <c r="R36" s="172">
        <f>COUNTIF(E36:L36,"UA")</f>
        <v/>
      </c>
      <c r="S36" s="173">
        <f>COUNTIF(E36:L36,"WH")</f>
        <v/>
      </c>
      <c r="T36" s="173" t="n"/>
      <c r="U36" s="176">
        <f>IF(Q36&lt;&gt;0,"FAIL",IF(R36&gt;0,"AB",IF(S36&gt;0,"WH","PASS")))</f>
        <v/>
      </c>
    </row>
    <row customHeight="1" ht="15" r="37" s="333" spans="1:66">
      <c r="A37" s="172" t="n">
        <v>28</v>
      </c>
      <c r="B37" s="227" t="n">
        <v>113216104089</v>
      </c>
      <c r="C37" s="224" t="s">
        <v>36</v>
      </c>
      <c r="D37" s="225" t="s">
        <v>456</v>
      </c>
      <c r="E37" s="172" t="s">
        <v>37</v>
      </c>
      <c r="F37" s="172" t="s">
        <v>36</v>
      </c>
      <c r="G37" s="172" t="s">
        <v>36</v>
      </c>
      <c r="H37" s="172" t="s">
        <v>36</v>
      </c>
      <c r="I37" s="172" t="s">
        <v>203</v>
      </c>
      <c r="J37" s="172" t="s">
        <v>203</v>
      </c>
      <c r="K37" s="172" t="s">
        <v>203</v>
      </c>
      <c r="L37" s="172" t="s">
        <v>203</v>
      </c>
      <c r="M37" s="173" t="n">
        <v>23</v>
      </c>
      <c r="N37" s="173">
        <f>IF(S37=0,23-SUMIF(E37:L37,"U*",$E$9:$L$9),0)</f>
        <v/>
      </c>
      <c r="O37" s="174">
        <f>(SUM(VLOOKUP(E37,$X$10:$Y$16,2)*E$9,VLOOKUP(F37,$X$10:$Y$16,2)*F$9,VLOOKUP(G37,$X$10:$Y$16,2)*G$9,VLOOKUP(H37,$X$10:$Y$16,2)*H$9,VLOOKUP(I37,$X$10:$Y$16,2)*I$9,VLOOKUP(J37,$X$10:$Y$16,2)*J$9,VLOOKUP(K37,$X$10:$Y$16,2)*K$9,VLOOKUP(L37,$X$10:$Y$16,2)*L$9))</f>
        <v/>
      </c>
      <c r="P37" s="175">
        <f>O37/N37</f>
        <v/>
      </c>
      <c r="Q37" s="173">
        <f>COUNTIF(E37:L37,"U")</f>
        <v/>
      </c>
      <c r="R37" s="172">
        <f>COUNTIF(E37:L37,"UA")</f>
        <v/>
      </c>
      <c r="S37" s="173">
        <f>COUNTIF(E37:L37,"WH")</f>
        <v/>
      </c>
      <c r="T37" s="173" t="n"/>
      <c r="U37" s="176">
        <f>IF(Q37&lt;&gt;0,"FAIL",IF(R37&gt;0,"AB",IF(S37&gt;0,"WH","PASS")))</f>
        <v/>
      </c>
    </row>
    <row customHeight="1" ht="15" r="38" s="333" spans="1:66">
      <c r="A38" s="172" t="n">
        <v>29</v>
      </c>
      <c r="B38" s="227" t="n">
        <v>113216104091</v>
      </c>
      <c r="C38" s="224" t="s">
        <v>36</v>
      </c>
      <c r="D38" s="226" t="s">
        <v>457</v>
      </c>
      <c r="E38" s="466" t="s">
        <v>444</v>
      </c>
      <c r="F38" s="466" t="s">
        <v>444</v>
      </c>
      <c r="G38" s="466" t="s">
        <v>444</v>
      </c>
      <c r="H38" s="466" t="s">
        <v>444</v>
      </c>
      <c r="I38" s="466" t="s">
        <v>37</v>
      </c>
      <c r="J38" s="466" t="s">
        <v>37</v>
      </c>
      <c r="K38" s="466" t="s">
        <v>38</v>
      </c>
      <c r="L38" s="466" t="s">
        <v>444</v>
      </c>
      <c r="M38" s="173" t="n">
        <v>23</v>
      </c>
      <c r="N38" s="173">
        <f>IF(S38=0,23-SUMIF(E38:L38,"U*",$E$9:$L$9),0)</f>
        <v/>
      </c>
      <c r="O38" s="174">
        <f>(SUM(VLOOKUP(E38,$X$10:$Y$16,2)*E$9,VLOOKUP(F38,$X$10:$Y$16,2)*F$9,VLOOKUP(G38,$X$10:$Y$16,2)*G$9,VLOOKUP(H38,$X$10:$Y$16,2)*H$9,VLOOKUP(I38,$X$10:$Y$16,2)*I$9,VLOOKUP(J38,$X$10:$Y$16,2)*J$9,VLOOKUP(K38,$X$10:$Y$16,2)*K$9,VLOOKUP(L38,$X$10:$Y$16,2)*L$9))</f>
        <v/>
      </c>
      <c r="P38" s="175" t="n"/>
      <c r="Q38" s="173">
        <f>COUNTIF(E38:L38,"U")</f>
        <v/>
      </c>
      <c r="R38" s="172">
        <f>COUNTIF(E38:L38,"UA")</f>
        <v/>
      </c>
      <c r="S38" s="173">
        <f>COUNTIF(E38:L38,"WH")</f>
        <v/>
      </c>
      <c r="T38" s="172" t="n"/>
      <c r="U38" s="176">
        <f>IF(Q38&lt;&gt;0,"FAIL",IF(R38&gt;0,"AB",IF(S38&gt;0,"WH","PASS")))</f>
        <v/>
      </c>
    </row>
    <row customHeight="1" ht="15" r="39" s="333" spans="1:66">
      <c r="A39" s="172" t="n">
        <v>30</v>
      </c>
      <c r="B39" s="227" t="n">
        <v>113216104095</v>
      </c>
      <c r="C39" s="224" t="s">
        <v>36</v>
      </c>
      <c r="D39" s="225" t="s">
        <v>458</v>
      </c>
      <c r="E39" s="172" t="s">
        <v>38</v>
      </c>
      <c r="F39" s="172" t="s">
        <v>36</v>
      </c>
      <c r="G39" s="172" t="s">
        <v>203</v>
      </c>
      <c r="H39" s="172" t="s">
        <v>37</v>
      </c>
      <c r="I39" s="172" t="s">
        <v>203</v>
      </c>
      <c r="J39" s="172" t="s">
        <v>203</v>
      </c>
      <c r="K39" s="172" t="s">
        <v>203</v>
      </c>
      <c r="L39" s="172" t="s">
        <v>203</v>
      </c>
      <c r="M39" s="173" t="n">
        <v>23</v>
      </c>
      <c r="N39" s="173">
        <f>IF(S39=0,23-SUMIF(E39:L39,"U*",$E$9:$L$9),0)</f>
        <v/>
      </c>
      <c r="O39" s="174">
        <f>(SUM(VLOOKUP(E39,$X$10:$Y$16,2)*E$9,VLOOKUP(F39,$X$10:$Y$16,2)*F$9,VLOOKUP(G39,$X$10:$Y$16,2)*G$9,VLOOKUP(H39,$X$10:$Y$16,2)*H$9,VLOOKUP(I39,$X$10:$Y$16,2)*I$9,VLOOKUP(J39,$X$10:$Y$16,2)*J$9,VLOOKUP(K39,$X$10:$Y$16,2)*K$9,VLOOKUP(L39,$X$10:$Y$16,2)*L$9))</f>
        <v/>
      </c>
      <c r="P39" s="175">
        <f>O39/N39</f>
        <v/>
      </c>
      <c r="Q39" s="173">
        <f>COUNTIF(E39:L39,"U")</f>
        <v/>
      </c>
      <c r="R39" s="172">
        <f>COUNTIF(E39:L39,"UA")</f>
        <v/>
      </c>
      <c r="S39" s="173">
        <f>COUNTIF(E39:L39,"WH")</f>
        <v/>
      </c>
      <c r="T39" s="173" t="n"/>
      <c r="U39" s="176">
        <f>IF(Q39&lt;&gt;0,"FAIL",IF(R39&gt;0,"AB",IF(S39&gt;0,"WH","PASS")))</f>
        <v/>
      </c>
    </row>
    <row customHeight="1" ht="15" r="40" s="333" spans="1:66">
      <c r="A40" s="172" t="n">
        <v>31</v>
      </c>
      <c r="B40" s="224" t="n">
        <v>113216104098</v>
      </c>
      <c r="C40" s="224" t="s">
        <v>36</v>
      </c>
      <c r="D40" s="225" t="s">
        <v>459</v>
      </c>
      <c r="E40" s="172" t="s">
        <v>36</v>
      </c>
      <c r="F40" s="172" t="s">
        <v>37</v>
      </c>
      <c r="G40" s="172" t="s">
        <v>36</v>
      </c>
      <c r="H40" s="172" t="s">
        <v>36</v>
      </c>
      <c r="I40" s="172" t="s">
        <v>203</v>
      </c>
      <c r="J40" s="172" t="s">
        <v>203</v>
      </c>
      <c r="K40" s="172" t="s">
        <v>203</v>
      </c>
      <c r="L40" s="172" t="s">
        <v>203</v>
      </c>
      <c r="M40" s="173" t="n">
        <v>23</v>
      </c>
      <c r="N40" s="173">
        <f>IF(S40=0,23-SUMIF(E40:L40,"U*",$E$9:$L$9),0)</f>
        <v/>
      </c>
      <c r="O40" s="174">
        <f>(SUM(VLOOKUP(E40,$X$10:$Y$16,2)*E$9,VLOOKUP(F40,$X$10:$Y$16,2)*F$9,VLOOKUP(G40,$X$10:$Y$16,2)*G$9,VLOOKUP(H40,$X$10:$Y$16,2)*H$9,VLOOKUP(I40,$X$10:$Y$16,2)*I$9,VLOOKUP(J40,$X$10:$Y$16,2)*J$9,VLOOKUP(K40,$X$10:$Y$16,2)*K$9,VLOOKUP(L40,$X$10:$Y$16,2)*L$9))</f>
        <v/>
      </c>
      <c r="P40" s="175">
        <f>O40/N40</f>
        <v/>
      </c>
      <c r="Q40" s="173">
        <f>COUNTIF(E40:L40,"U")</f>
        <v/>
      </c>
      <c r="R40" s="172">
        <f>COUNTIF(E40:L40,"UA")</f>
        <v/>
      </c>
      <c r="S40" s="173">
        <f>COUNTIF(E40:L40,"WH")</f>
        <v/>
      </c>
      <c r="T40" s="173" t="n"/>
      <c r="U40" s="176">
        <f>IF(Q40&lt;&gt;0,"FAIL",IF(R40&gt;0,"AB",IF(S40&gt;0,"WH","PASS")))</f>
        <v/>
      </c>
    </row>
    <row customHeight="1" ht="15" r="41" s="333" spans="1:66">
      <c r="A41" s="172" t="n">
        <v>32</v>
      </c>
      <c r="B41" s="224" t="n">
        <v>113216104101</v>
      </c>
      <c r="C41" s="224" t="s">
        <v>36</v>
      </c>
      <c r="D41" s="226" t="s">
        <v>460</v>
      </c>
      <c r="E41" s="172" t="s">
        <v>37</v>
      </c>
      <c r="F41" s="172" t="s">
        <v>36</v>
      </c>
      <c r="G41" s="172" t="s">
        <v>36</v>
      </c>
      <c r="H41" s="172" t="s">
        <v>37</v>
      </c>
      <c r="I41" s="172" t="s">
        <v>203</v>
      </c>
      <c r="J41" s="172" t="s">
        <v>203</v>
      </c>
      <c r="K41" s="172" t="s">
        <v>203</v>
      </c>
      <c r="L41" s="172" t="s">
        <v>203</v>
      </c>
      <c r="M41" s="173" t="n">
        <v>23</v>
      </c>
      <c r="N41" s="173">
        <f>IF(S41=0,23-SUMIF(E41:L41,"U*",$E$9:$L$9),0)</f>
        <v/>
      </c>
      <c r="O41" s="174">
        <f>(SUM(VLOOKUP(E41,$X$10:$Y$16,2)*E$9,VLOOKUP(F41,$X$10:$Y$16,2)*F$9,VLOOKUP(G41,$X$10:$Y$16,2)*G$9,VLOOKUP(H41,$X$10:$Y$16,2)*H$9,VLOOKUP(I41,$X$10:$Y$16,2)*I$9,VLOOKUP(J41,$X$10:$Y$16,2)*J$9,VLOOKUP(K41,$X$10:$Y$16,2)*K$9,VLOOKUP(L41,$X$10:$Y$16,2)*L$9))</f>
        <v/>
      </c>
      <c r="P41" s="175">
        <f>O41/N41</f>
        <v/>
      </c>
      <c r="Q41" s="173">
        <f>COUNTIF(E41:L41,"U")</f>
        <v/>
      </c>
      <c r="R41" s="172">
        <f>COUNTIF(E41:L41,"UA")</f>
        <v/>
      </c>
      <c r="S41" s="173">
        <f>COUNTIF(E41:L41,"WH")</f>
        <v/>
      </c>
      <c r="T41" s="172" t="n"/>
      <c r="U41" s="176">
        <f>IF(Q41&lt;&gt;0,"FAIL",IF(R41&gt;0,"AB",IF(S41&gt;0,"WH","PASS")))</f>
        <v/>
      </c>
    </row>
    <row customHeight="1" ht="15" r="42" s="333" spans="1:66">
      <c r="A42" s="172" t="n">
        <v>33</v>
      </c>
      <c r="B42" s="224" t="n">
        <v>113216104105</v>
      </c>
      <c r="C42" s="224" t="s">
        <v>36</v>
      </c>
      <c r="D42" s="226" t="s">
        <v>461</v>
      </c>
      <c r="E42" s="172" t="s">
        <v>38</v>
      </c>
      <c r="F42" s="172" t="s">
        <v>38</v>
      </c>
      <c r="G42" s="172" t="s">
        <v>37</v>
      </c>
      <c r="H42" s="172" t="s">
        <v>38</v>
      </c>
      <c r="I42" s="172" t="s">
        <v>203</v>
      </c>
      <c r="J42" s="172" t="s">
        <v>203</v>
      </c>
      <c r="K42" s="172" t="s">
        <v>36</v>
      </c>
      <c r="L42" s="172" t="s">
        <v>203</v>
      </c>
      <c r="M42" s="173" t="n">
        <v>23</v>
      </c>
      <c r="N42" s="173">
        <f>IF(S42=0,23-SUMIF(E42:L42,"U*",$E$9:$L$9),0)</f>
        <v/>
      </c>
      <c r="O42" s="174">
        <f>(SUM(VLOOKUP(E42,$X$10:$Y$16,2)*E$9,VLOOKUP(F42,$X$10:$Y$16,2)*F$9,VLOOKUP(G42,$X$10:$Y$16,2)*G$9,VLOOKUP(H42,$X$10:$Y$16,2)*H$9,VLOOKUP(I42,$X$10:$Y$16,2)*I$9,VLOOKUP(J42,$X$10:$Y$16,2)*J$9,VLOOKUP(K42,$X$10:$Y$16,2)*K$9,VLOOKUP(L42,$X$10:$Y$16,2)*L$9))</f>
        <v/>
      </c>
      <c r="P42" s="175">
        <f>O42/N42</f>
        <v/>
      </c>
      <c r="Q42" s="173">
        <f>COUNTIF(E42:L42,"U")</f>
        <v/>
      </c>
      <c r="R42" s="172">
        <f>COUNTIF(E42:L42,"UA")</f>
        <v/>
      </c>
      <c r="S42" s="173">
        <f>COUNTIF(E42:L42,"WH")</f>
        <v/>
      </c>
      <c r="T42" s="173" t="n"/>
      <c r="U42" s="176">
        <f>IF(Q42&lt;&gt;0,"FAIL",IF(R42&gt;0,"AB",IF(S42&gt;0,"WH","PASS")))</f>
        <v/>
      </c>
    </row>
    <row customHeight="1" ht="15" r="43" s="333" spans="1:66">
      <c r="A43" s="172" t="n">
        <v>34</v>
      </c>
      <c r="B43" s="224" t="n">
        <v>113216104108</v>
      </c>
      <c r="C43" s="224" t="s">
        <v>36</v>
      </c>
      <c r="D43" s="225" t="s">
        <v>462</v>
      </c>
      <c r="E43" s="172" t="s">
        <v>38</v>
      </c>
      <c r="F43" s="172" t="s">
        <v>37</v>
      </c>
      <c r="G43" s="172" t="s">
        <v>38</v>
      </c>
      <c r="H43" s="172" t="s">
        <v>37</v>
      </c>
      <c r="I43" s="172" t="s">
        <v>203</v>
      </c>
      <c r="J43" s="172" t="s">
        <v>203</v>
      </c>
      <c r="K43" s="172" t="s">
        <v>203</v>
      </c>
      <c r="L43" s="172" t="s">
        <v>203</v>
      </c>
      <c r="M43" s="173" t="n">
        <v>23</v>
      </c>
      <c r="N43" s="173">
        <f>IF(S43=0,23-SUMIF(E43:L43,"U*",$E$9:$L$9),0)</f>
        <v/>
      </c>
      <c r="O43" s="174">
        <f>(SUM(VLOOKUP(E43,$X$10:$Y$16,2)*E$9,VLOOKUP(F43,$X$10:$Y$16,2)*F$9,VLOOKUP(G43,$X$10:$Y$16,2)*G$9,VLOOKUP(H43,$X$10:$Y$16,2)*H$9,VLOOKUP(I43,$X$10:$Y$16,2)*I$9,VLOOKUP(J43,$X$10:$Y$16,2)*J$9,VLOOKUP(K43,$X$10:$Y$16,2)*K$9,VLOOKUP(L43,$X$10:$Y$16,2)*L$9))</f>
        <v/>
      </c>
      <c r="P43" s="175">
        <f>O43/N43</f>
        <v/>
      </c>
      <c r="Q43" s="173">
        <f>COUNTIF(E43:L43,"U")</f>
        <v/>
      </c>
      <c r="R43" s="172">
        <f>COUNTIF(E43:L43,"UA")</f>
        <v/>
      </c>
      <c r="S43" s="173">
        <f>COUNTIF(E43:L43,"WH")</f>
        <v/>
      </c>
      <c r="T43" s="173" t="n"/>
      <c r="U43" s="176">
        <f>IF(Q43&lt;&gt;0,"FAIL",IF(R43&gt;0,"AB",IF(S43&gt;0,"WH","PASS")))</f>
        <v/>
      </c>
    </row>
    <row customHeight="1" ht="15" r="44" s="333" spans="1:66">
      <c r="A44" s="172" t="n">
        <v>35</v>
      </c>
      <c r="B44" s="224" t="n">
        <v>113216104109</v>
      </c>
      <c r="C44" s="224" t="s">
        <v>36</v>
      </c>
      <c r="D44" s="225" t="s">
        <v>463</v>
      </c>
      <c r="E44" s="172" t="s">
        <v>206</v>
      </c>
      <c r="F44" s="172" t="s">
        <v>37</v>
      </c>
      <c r="G44" s="172" t="s">
        <v>37</v>
      </c>
      <c r="H44" s="172" t="s">
        <v>38</v>
      </c>
      <c r="I44" s="172" t="s">
        <v>203</v>
      </c>
      <c r="J44" s="172" t="s">
        <v>36</v>
      </c>
      <c r="K44" s="172" t="s">
        <v>203</v>
      </c>
      <c r="L44" s="172" t="s">
        <v>203</v>
      </c>
      <c r="M44" s="173" t="n">
        <v>23</v>
      </c>
      <c r="N44" s="173">
        <f>IF(S44=0,23-SUMIF(E44:L44,"U*",$E$9:$L$9),0)</f>
        <v/>
      </c>
      <c r="O44" s="174">
        <f>(SUM(VLOOKUP(E44,$X$10:$Y$16,2)*E$9,VLOOKUP(F44,$X$10:$Y$16,2)*F$9,VLOOKUP(G44,$X$10:$Y$16,2)*G$9,VLOOKUP(H44,$X$10:$Y$16,2)*H$9,VLOOKUP(I44,$X$10:$Y$16,2)*I$9,VLOOKUP(J44,$X$10:$Y$16,2)*J$9,VLOOKUP(K44,$X$10:$Y$16,2)*K$9,VLOOKUP(L44,$X$10:$Y$16,2)*L$9))</f>
        <v/>
      </c>
      <c r="P44" s="175">
        <f>O44/N44</f>
        <v/>
      </c>
      <c r="Q44" s="173">
        <f>COUNTIF(E44:L44,"U")</f>
        <v/>
      </c>
      <c r="R44" s="172">
        <f>COUNTIF(E44:L44,"UA")</f>
        <v/>
      </c>
      <c r="S44" s="173">
        <f>COUNTIF(E44:L44,"WH")</f>
        <v/>
      </c>
      <c r="T44" s="172" t="n"/>
      <c r="U44" s="176">
        <f>IF(Q44&lt;&gt;0,"FAIL",IF(R44&gt;0,"AB",IF(S44&gt;0,"WH","PASS")))</f>
        <v/>
      </c>
    </row>
    <row customHeight="1" ht="15" r="45" s="333" spans="1:66">
      <c r="A45" s="172" t="n">
        <v>36</v>
      </c>
      <c r="B45" s="224" t="n">
        <v>113216104113</v>
      </c>
      <c r="C45" s="224" t="s">
        <v>36</v>
      </c>
      <c r="D45" s="225" t="s">
        <v>464</v>
      </c>
      <c r="E45" s="172" t="s">
        <v>38</v>
      </c>
      <c r="F45" s="172" t="s">
        <v>37</v>
      </c>
      <c r="G45" s="172" t="s">
        <v>37</v>
      </c>
      <c r="H45" s="172" t="s">
        <v>38</v>
      </c>
      <c r="I45" s="172" t="s">
        <v>203</v>
      </c>
      <c r="J45" s="172" t="s">
        <v>203</v>
      </c>
      <c r="K45" s="172" t="s">
        <v>203</v>
      </c>
      <c r="L45" s="172" t="s">
        <v>203</v>
      </c>
      <c r="M45" s="173" t="n">
        <v>23</v>
      </c>
      <c r="N45" s="173">
        <f>IF(S45=0,23-SUMIF(E45:L45,"U*",$E$9:$L$9),0)</f>
        <v/>
      </c>
      <c r="O45" s="174">
        <f>(SUM(VLOOKUP(E45,$X$10:$Y$16,2)*E$9,VLOOKUP(F45,$X$10:$Y$16,2)*F$9,VLOOKUP(G45,$X$10:$Y$16,2)*G$9,VLOOKUP(H45,$X$10:$Y$16,2)*H$9,VLOOKUP(I45,$X$10:$Y$16,2)*I$9,VLOOKUP(J45,$X$10:$Y$16,2)*J$9,VLOOKUP(K45,$X$10:$Y$16,2)*K$9,VLOOKUP(L45,$X$10:$Y$16,2)*L$9))</f>
        <v/>
      </c>
      <c r="P45" s="175">
        <f>O45/N45</f>
        <v/>
      </c>
      <c r="Q45" s="173">
        <f>COUNTIF(E45:L45,"U")</f>
        <v/>
      </c>
      <c r="R45" s="172">
        <f>COUNTIF(E45:L45,"UA")</f>
        <v/>
      </c>
      <c r="S45" s="173">
        <f>COUNTIF(E45:L45,"WH")</f>
        <v/>
      </c>
      <c r="T45" s="173" t="n"/>
      <c r="U45" s="176">
        <f>IF(Q45&lt;&gt;0,"FAIL",IF(R45&gt;0,"AB",IF(S45&gt;0,"WH","PASS")))</f>
        <v/>
      </c>
    </row>
    <row customHeight="1" ht="15" r="46" s="333" spans="1:66">
      <c r="A46" s="172" t="n">
        <v>37</v>
      </c>
      <c r="B46" s="224" t="n">
        <v>113216104115</v>
      </c>
      <c r="C46" s="224" t="s">
        <v>36</v>
      </c>
      <c r="D46" s="226" t="s">
        <v>465</v>
      </c>
      <c r="E46" s="172" t="s">
        <v>208</v>
      </c>
      <c r="F46" s="172" t="s">
        <v>37</v>
      </c>
      <c r="G46" s="172" t="s">
        <v>37</v>
      </c>
      <c r="H46" s="172" t="s">
        <v>38</v>
      </c>
      <c r="I46" s="172" t="s">
        <v>203</v>
      </c>
      <c r="J46" s="172" t="s">
        <v>203</v>
      </c>
      <c r="K46" s="172" t="s">
        <v>203</v>
      </c>
      <c r="L46" s="172" t="s">
        <v>203</v>
      </c>
      <c r="M46" s="173" t="n">
        <v>23</v>
      </c>
      <c r="N46" s="173">
        <f>IF(S46=0,23-SUMIF(E46:L46,"U*",$E$9:$L$9),0)</f>
        <v/>
      </c>
      <c r="O46" s="174">
        <f>(SUM(VLOOKUP(E46,$X$10:$Y$16,2)*E$9,VLOOKUP(F46,$X$10:$Y$16,2)*F$9,VLOOKUP(G46,$X$10:$Y$16,2)*G$9,VLOOKUP(H46,$X$10:$Y$16,2)*H$9,VLOOKUP(I46,$X$10:$Y$16,2)*I$9,VLOOKUP(J46,$X$10:$Y$16,2)*J$9,VLOOKUP(K46,$X$10:$Y$16,2)*K$9,VLOOKUP(L46,$X$10:$Y$16,2)*L$9))</f>
        <v/>
      </c>
      <c r="P46" s="175">
        <f>O46/N46</f>
        <v/>
      </c>
      <c r="Q46" s="173">
        <f>COUNTIF(E46:L46,"U")</f>
        <v/>
      </c>
      <c r="R46" s="172">
        <f>COUNTIF(E46:L46,"UA")</f>
        <v/>
      </c>
      <c r="S46" s="173">
        <f>COUNTIF(E46:L46,"WH")</f>
        <v/>
      </c>
      <c r="T46" s="173" t="n"/>
      <c r="U46" s="176">
        <f>IF(Q46&lt;&gt;0,"FAIL",IF(R46&gt;0,"AB",IF(S46&gt;0,"WH","PASS")))</f>
        <v/>
      </c>
    </row>
    <row customHeight="1" ht="15" r="47" s="333" spans="1:66">
      <c r="A47" s="172" t="n">
        <v>38</v>
      </c>
      <c r="B47" s="224" t="n">
        <v>113216104119</v>
      </c>
      <c r="C47" s="224" t="s">
        <v>36</v>
      </c>
      <c r="D47" s="225" t="s">
        <v>466</v>
      </c>
      <c r="E47" s="172" t="s">
        <v>37</v>
      </c>
      <c r="F47" s="172" t="s">
        <v>37</v>
      </c>
      <c r="G47" s="172" t="s">
        <v>38</v>
      </c>
      <c r="H47" s="172" t="s">
        <v>37</v>
      </c>
      <c r="I47" s="172" t="s">
        <v>203</v>
      </c>
      <c r="J47" s="172" t="s">
        <v>203</v>
      </c>
      <c r="K47" s="172" t="s">
        <v>203</v>
      </c>
      <c r="L47" s="172" t="s">
        <v>203</v>
      </c>
      <c r="M47" s="173" t="n">
        <v>23</v>
      </c>
      <c r="N47" s="173">
        <f>IF(S47=0,23-SUMIF(E47:L47,"U*",$E$9:$L$9),0)</f>
        <v/>
      </c>
      <c r="O47" s="174">
        <f>(SUM(VLOOKUP(E47,$X$10:$Y$16,2)*E$9,VLOOKUP(F47,$X$10:$Y$16,2)*F$9,VLOOKUP(G47,$X$10:$Y$16,2)*G$9,VLOOKUP(H47,$X$10:$Y$16,2)*H$9,VLOOKUP(I47,$X$10:$Y$16,2)*I$9,VLOOKUP(J47,$X$10:$Y$16,2)*J$9,VLOOKUP(K47,$X$10:$Y$16,2)*K$9,VLOOKUP(L47,$X$10:$Y$16,2)*L$9))</f>
        <v/>
      </c>
      <c r="P47" s="175">
        <f>O47/N47</f>
        <v/>
      </c>
      <c r="Q47" s="173">
        <f>COUNTIF(E47:L47,"U")</f>
        <v/>
      </c>
      <c r="R47" s="172">
        <f>COUNTIF(E47:L47,"UA")</f>
        <v/>
      </c>
      <c r="S47" s="173">
        <f>COUNTIF(E47:L47,"WH")</f>
        <v/>
      </c>
      <c r="T47" s="172" t="n"/>
      <c r="U47" s="176">
        <f>IF(Q47&lt;&gt;0,"FAIL",IF(R47&gt;0,"AB",IF(S47&gt;0,"WH","PASS")))</f>
        <v/>
      </c>
    </row>
    <row customHeight="1" ht="15" r="48" s="333" spans="1:66">
      <c r="A48" s="172" t="n">
        <v>39</v>
      </c>
      <c r="B48" s="224" t="n">
        <v>113216104123</v>
      </c>
      <c r="C48" s="224" t="s">
        <v>36</v>
      </c>
      <c r="D48" s="225" t="s">
        <v>467</v>
      </c>
      <c r="E48" s="172" t="s">
        <v>37</v>
      </c>
      <c r="F48" s="172" t="s">
        <v>203</v>
      </c>
      <c r="G48" s="172" t="s">
        <v>38</v>
      </c>
      <c r="H48" s="172" t="s">
        <v>36</v>
      </c>
      <c r="I48" s="172" t="s">
        <v>203</v>
      </c>
      <c r="J48" s="172" t="s">
        <v>203</v>
      </c>
      <c r="K48" s="172" t="s">
        <v>203</v>
      </c>
      <c r="L48" s="172" t="s">
        <v>203</v>
      </c>
      <c r="M48" s="173" t="n">
        <v>23</v>
      </c>
      <c r="N48" s="173">
        <f>IF(S48=0,23-SUMIF(E48:L48,"U*",$E$9:$L$9),0)</f>
        <v/>
      </c>
      <c r="O48" s="174">
        <f>(SUM(VLOOKUP(E48,$X$10:$Y$16,2)*E$9,VLOOKUP(F48,$X$10:$Y$16,2)*F$9,VLOOKUP(G48,$X$10:$Y$16,2)*G$9,VLOOKUP(H48,$X$10:$Y$16,2)*H$9,VLOOKUP(I48,$X$10:$Y$16,2)*I$9,VLOOKUP(J48,$X$10:$Y$16,2)*J$9,VLOOKUP(K48,$X$10:$Y$16,2)*K$9,VLOOKUP(L48,$X$10:$Y$16,2)*L$9))</f>
        <v/>
      </c>
      <c r="P48" s="175">
        <f>O48/N48</f>
        <v/>
      </c>
      <c r="Q48" s="173">
        <f>COUNTIF(E48:L48,"U")</f>
        <v/>
      </c>
      <c r="R48" s="172">
        <f>COUNTIF(E48:L48,"UA")</f>
        <v/>
      </c>
      <c r="S48" s="173">
        <f>COUNTIF(E48:L48,"WH")</f>
        <v/>
      </c>
      <c r="T48" s="173" t="n"/>
      <c r="U48" s="176">
        <f>IF(Q48&lt;&gt;0,"FAIL",IF(R48&gt;0,"AB",IF(S48&gt;0,"WH","PASS")))</f>
        <v/>
      </c>
    </row>
    <row customHeight="1" ht="15" r="49" s="333" spans="1:66">
      <c r="A49" s="172" t="n">
        <v>40</v>
      </c>
      <c r="B49" s="224" t="n">
        <v>113216104124</v>
      </c>
      <c r="C49" s="224" t="s">
        <v>36</v>
      </c>
      <c r="D49" s="225" t="s">
        <v>468</v>
      </c>
      <c r="E49" s="172" t="s">
        <v>36</v>
      </c>
      <c r="F49" s="172" t="s">
        <v>37</v>
      </c>
      <c r="G49" s="172" t="s">
        <v>36</v>
      </c>
      <c r="H49" s="172" t="s">
        <v>36</v>
      </c>
      <c r="I49" s="172" t="s">
        <v>203</v>
      </c>
      <c r="J49" s="172" t="s">
        <v>203</v>
      </c>
      <c r="K49" s="172" t="s">
        <v>203</v>
      </c>
      <c r="L49" s="172" t="s">
        <v>203</v>
      </c>
      <c r="M49" s="173" t="n">
        <v>23</v>
      </c>
      <c r="N49" s="173">
        <f>IF(S49=0,23-SUMIF(E49:L49,"U*",$E$9:$L$9),0)</f>
        <v/>
      </c>
      <c r="O49" s="174">
        <f>(SUM(VLOOKUP(E49,$X$10:$Y$16,2)*E$9,VLOOKUP(F49,$X$10:$Y$16,2)*F$9,VLOOKUP(G49,$X$10:$Y$16,2)*G$9,VLOOKUP(H49,$X$10:$Y$16,2)*H$9,VLOOKUP(I49,$X$10:$Y$16,2)*I$9,VLOOKUP(J49,$X$10:$Y$16,2)*J$9,VLOOKUP(K49,$X$10:$Y$16,2)*K$9,VLOOKUP(L49,$X$10:$Y$16,2)*L$9))</f>
        <v/>
      </c>
      <c r="P49" s="175">
        <f>O49/N49</f>
        <v/>
      </c>
      <c r="Q49" s="173">
        <f>COUNTIF(E49:L49,"U")</f>
        <v/>
      </c>
      <c r="R49" s="172">
        <f>COUNTIF(E49:L49,"UA")</f>
        <v/>
      </c>
      <c r="S49" s="173">
        <f>COUNTIF(E49:L49,"WH")</f>
        <v/>
      </c>
      <c r="T49" s="173" t="n"/>
      <c r="U49" s="176">
        <f>IF(Q49&lt;&gt;0,"FAIL",IF(R49&gt;0,"AB",IF(S49&gt;0,"WH","PASS")))</f>
        <v/>
      </c>
    </row>
    <row customHeight="1" ht="15" r="50" s="333" spans="1:66">
      <c r="A50" s="172" t="n">
        <v>41</v>
      </c>
      <c r="B50" s="224" t="n">
        <v>113216104131</v>
      </c>
      <c r="C50" s="224" t="s">
        <v>36</v>
      </c>
      <c r="D50" s="225" t="s">
        <v>469</v>
      </c>
      <c r="E50" s="172" t="s">
        <v>208</v>
      </c>
      <c r="F50" s="172" t="s">
        <v>36</v>
      </c>
      <c r="G50" s="172" t="s">
        <v>36</v>
      </c>
      <c r="H50" s="172" t="s">
        <v>37</v>
      </c>
      <c r="I50" s="172" t="s">
        <v>203</v>
      </c>
      <c r="J50" s="172" t="s">
        <v>203</v>
      </c>
      <c r="K50" s="172" t="s">
        <v>36</v>
      </c>
      <c r="L50" s="172" t="s">
        <v>203</v>
      </c>
      <c r="M50" s="173" t="n">
        <v>23</v>
      </c>
      <c r="N50" s="173">
        <f>IF(S50=0,23-SUMIF(E50:L50,"U*",$E$9:$L$9),0)</f>
        <v/>
      </c>
      <c r="O50" s="174">
        <f>(SUM(VLOOKUP(E50,$X$10:$Y$16,2)*E$9,VLOOKUP(F50,$X$10:$Y$16,2)*F$9,VLOOKUP(G50,$X$10:$Y$16,2)*G$9,VLOOKUP(H50,$X$10:$Y$16,2)*H$9,VLOOKUP(I50,$X$10:$Y$16,2)*I$9,VLOOKUP(J50,$X$10:$Y$16,2)*J$9,VLOOKUP(K50,$X$10:$Y$16,2)*K$9,VLOOKUP(L50,$X$10:$Y$16,2)*L$9))</f>
        <v/>
      </c>
      <c r="P50" s="175">
        <f>O50/N50</f>
        <v/>
      </c>
      <c r="Q50" s="173">
        <f>COUNTIF(E50:L50,"U")</f>
        <v/>
      </c>
      <c r="R50" s="172">
        <f>COUNTIF(E50:L50,"UA")</f>
        <v/>
      </c>
      <c r="S50" s="173">
        <f>COUNTIF(E50:L50,"WH")</f>
        <v/>
      </c>
      <c r="T50" s="172" t="n"/>
      <c r="U50" s="176">
        <f>IF(Q50&lt;&gt;0,"FAIL",IF(R50&gt;0,"AB",IF(S50&gt;0,"WH","PASS")))</f>
        <v/>
      </c>
    </row>
    <row customHeight="1" ht="15" r="51" s="333" spans="1:66">
      <c r="A51" s="172" t="n">
        <v>42</v>
      </c>
      <c r="B51" s="224" t="n">
        <v>113216104134</v>
      </c>
      <c r="C51" s="224" t="s">
        <v>36</v>
      </c>
      <c r="D51" s="225" t="s">
        <v>470</v>
      </c>
      <c r="E51" s="172" t="s">
        <v>38</v>
      </c>
      <c r="F51" s="172" t="s">
        <v>37</v>
      </c>
      <c r="G51" s="172" t="s">
        <v>37</v>
      </c>
      <c r="H51" s="172" t="s">
        <v>37</v>
      </c>
      <c r="I51" s="172" t="s">
        <v>203</v>
      </c>
      <c r="J51" s="172" t="s">
        <v>203</v>
      </c>
      <c r="K51" s="172" t="s">
        <v>203</v>
      </c>
      <c r="L51" s="172" t="s">
        <v>203</v>
      </c>
      <c r="M51" s="173" t="n">
        <v>23</v>
      </c>
      <c r="N51" s="173">
        <f>IF(S51=0,23-SUMIF(E51:L51,"U*",$E$9:$L$9),0)</f>
        <v/>
      </c>
      <c r="O51" s="174">
        <f>(SUM(VLOOKUP(E51,$X$10:$Y$16,2)*E$9,VLOOKUP(F51,$X$10:$Y$16,2)*F$9,VLOOKUP(G51,$X$10:$Y$16,2)*G$9,VLOOKUP(H51,$X$10:$Y$16,2)*H$9,VLOOKUP(I51,$X$10:$Y$16,2)*I$9,VLOOKUP(J51,$X$10:$Y$16,2)*J$9,VLOOKUP(K51,$X$10:$Y$16,2)*K$9,VLOOKUP(L51,$X$10:$Y$16,2)*L$9))</f>
        <v/>
      </c>
      <c r="P51" s="175">
        <f>O51/N51</f>
        <v/>
      </c>
      <c r="Q51" s="173">
        <f>COUNTIF(E51:L51,"U")</f>
        <v/>
      </c>
      <c r="R51" s="172">
        <f>COUNTIF(E51:L51,"UA")</f>
        <v/>
      </c>
      <c r="S51" s="173">
        <f>COUNTIF(E51:L51,"WH")</f>
        <v/>
      </c>
      <c r="T51" s="173" t="n"/>
      <c r="U51" s="176">
        <f>IF(Q51&lt;&gt;0,"FAIL",IF(R51&gt;0,"AB",IF(S51&gt;0,"WH","PASS")))</f>
        <v/>
      </c>
    </row>
    <row customHeight="1" ht="15" r="52" s="333" spans="1:66">
      <c r="A52" s="172" t="n">
        <v>43</v>
      </c>
      <c r="B52" s="224" t="n">
        <v>113216104138</v>
      </c>
      <c r="C52" s="224" t="s">
        <v>36</v>
      </c>
      <c r="D52" s="226" t="s">
        <v>471</v>
      </c>
      <c r="E52" s="172" t="s">
        <v>208</v>
      </c>
      <c r="F52" s="172" t="s">
        <v>37</v>
      </c>
      <c r="G52" s="172" t="s">
        <v>38</v>
      </c>
      <c r="H52" s="172" t="s">
        <v>38</v>
      </c>
      <c r="I52" s="172" t="s">
        <v>203</v>
      </c>
      <c r="J52" s="172" t="s">
        <v>36</v>
      </c>
      <c r="K52" s="172" t="s">
        <v>203</v>
      </c>
      <c r="L52" s="172" t="s">
        <v>203</v>
      </c>
      <c r="M52" s="173" t="n">
        <v>23</v>
      </c>
      <c r="N52" s="173">
        <f>IF(S52=0,23-SUMIF(E52:L52,"U*",$E$9:$L$9),0)</f>
        <v/>
      </c>
      <c r="O52" s="174">
        <f>(SUM(VLOOKUP(E52,$X$10:$Y$16,2)*E$9,VLOOKUP(F52,$X$10:$Y$16,2)*F$9,VLOOKUP(G52,$X$10:$Y$16,2)*G$9,VLOOKUP(H52,$X$10:$Y$16,2)*H$9,VLOOKUP(I52,$X$10:$Y$16,2)*I$9,VLOOKUP(J52,$X$10:$Y$16,2)*J$9,VLOOKUP(K52,$X$10:$Y$16,2)*K$9,VLOOKUP(L52,$X$10:$Y$16,2)*L$9))</f>
        <v/>
      </c>
      <c r="P52" s="175">
        <f>O52/N52</f>
        <v/>
      </c>
      <c r="Q52" s="173">
        <f>COUNTIF(E52:L52,"U")</f>
        <v/>
      </c>
      <c r="R52" s="172">
        <f>COUNTIF(E52:L52,"UA")</f>
        <v/>
      </c>
      <c r="S52" s="173">
        <f>COUNTIF(E52:L52,"WH")</f>
        <v/>
      </c>
      <c r="T52" s="173" t="n"/>
      <c r="U52" s="176">
        <f>IF(Q52&lt;&gt;0,"FAIL",IF(R52&gt;0,"AB",IF(S52&gt;0,"WH","PASS")))</f>
        <v/>
      </c>
    </row>
    <row customHeight="1" ht="15" r="53" s="333" spans="1:66">
      <c r="A53" s="172" t="n">
        <v>44</v>
      </c>
      <c r="B53" s="224" t="n">
        <v>113216104139</v>
      </c>
      <c r="C53" s="224" t="s">
        <v>36</v>
      </c>
      <c r="D53" s="225" t="s">
        <v>472</v>
      </c>
      <c r="E53" s="172" t="s">
        <v>37</v>
      </c>
      <c r="F53" s="172" t="s">
        <v>37</v>
      </c>
      <c r="G53" s="172" t="s">
        <v>206</v>
      </c>
      <c r="H53" s="172" t="s">
        <v>37</v>
      </c>
      <c r="I53" s="172" t="s">
        <v>203</v>
      </c>
      <c r="J53" s="172" t="s">
        <v>203</v>
      </c>
      <c r="K53" s="172" t="s">
        <v>203</v>
      </c>
      <c r="L53" s="172" t="s">
        <v>203</v>
      </c>
      <c r="M53" s="173" t="n">
        <v>23</v>
      </c>
      <c r="N53" s="173">
        <f>IF(S53=0,23-SUMIF(E53:L53,"U*",$E$9:$L$9),0)</f>
        <v/>
      </c>
      <c r="O53" s="174">
        <f>(SUM(VLOOKUP(E53,$X$10:$Y$16,2)*E$9,VLOOKUP(F53,$X$10:$Y$16,2)*F$9,VLOOKUP(G53,$X$10:$Y$16,2)*G$9,VLOOKUP(H53,$X$10:$Y$16,2)*H$9,VLOOKUP(I53,$X$10:$Y$16,2)*I$9,VLOOKUP(J53,$X$10:$Y$16,2)*J$9,VLOOKUP(K53,$X$10:$Y$16,2)*K$9,VLOOKUP(L53,$X$10:$Y$16,2)*L$9))</f>
        <v/>
      </c>
      <c r="P53" s="175">
        <f>O53/N53</f>
        <v/>
      </c>
      <c r="Q53" s="173">
        <f>COUNTIF(E53:L53,"U")</f>
        <v/>
      </c>
      <c r="R53" s="172">
        <f>COUNTIF(E53:L53,"UA")</f>
        <v/>
      </c>
      <c r="S53" s="173">
        <f>COUNTIF(E53:L53,"WH")</f>
        <v/>
      </c>
      <c r="T53" s="172" t="n"/>
      <c r="U53" s="176">
        <f>IF(Q53&lt;&gt;0,"FAIL",IF(R53&gt;0,"AB",IF(S53&gt;0,"WH","PASS")))</f>
        <v/>
      </c>
    </row>
    <row customHeight="1" ht="30" r="54" s="333" spans="1:66">
      <c r="A54" s="172" t="n">
        <v>45</v>
      </c>
      <c r="B54" s="224" t="n">
        <v>113216104140</v>
      </c>
      <c r="C54" s="224" t="s">
        <v>36</v>
      </c>
      <c r="D54" s="225" t="s">
        <v>473</v>
      </c>
      <c r="E54" s="172" t="s">
        <v>205</v>
      </c>
      <c r="F54" s="172" t="s">
        <v>37</v>
      </c>
      <c r="G54" s="172" t="s">
        <v>38</v>
      </c>
      <c r="H54" s="172" t="s">
        <v>38</v>
      </c>
      <c r="I54" s="172" t="s">
        <v>203</v>
      </c>
      <c r="J54" s="172" t="s">
        <v>203</v>
      </c>
      <c r="K54" s="172" t="s">
        <v>203</v>
      </c>
      <c r="L54" s="172" t="s">
        <v>203</v>
      </c>
      <c r="M54" s="173" t="n">
        <v>23</v>
      </c>
      <c r="N54" s="173">
        <f>IF(S54=0,23-SUMIF(E54:L54,"U*",$E$9:$L$9),0)</f>
        <v/>
      </c>
      <c r="O54" s="174">
        <f>(SUM(VLOOKUP(E54,$X$10:$Y$16,2)*E$9,VLOOKUP(F54,$X$10:$Y$16,2)*F$9,VLOOKUP(G54,$X$10:$Y$16,2)*G$9,VLOOKUP(H54,$X$10:$Y$16,2)*H$9,VLOOKUP(I54,$X$10:$Y$16,2)*I$9,VLOOKUP(J54,$X$10:$Y$16,2)*J$9,VLOOKUP(K54,$X$10:$Y$16,2)*K$9,VLOOKUP(L54,$X$10:$Y$16,2)*L$9))</f>
        <v/>
      </c>
      <c r="P54" s="175">
        <f>O54/N54</f>
        <v/>
      </c>
      <c r="Q54" s="173">
        <f>COUNTIF(E54:L54,"U")</f>
        <v/>
      </c>
      <c r="R54" s="172">
        <f>COUNTIF(E54:L54,"UA")</f>
        <v/>
      </c>
      <c r="S54" s="173">
        <f>COUNTIF(E54:L54,"WH")</f>
        <v/>
      </c>
      <c r="T54" s="173" t="n"/>
      <c r="U54" s="176">
        <f>IF(Q54&lt;&gt;0,"FAIL",IF(R54&gt;0,"AB",IF(S54&gt;0,"WH","PASS")))</f>
        <v/>
      </c>
    </row>
    <row customHeight="1" ht="15" r="55" s="333" spans="1:66">
      <c r="A55" s="172" t="n">
        <v>46</v>
      </c>
      <c r="B55" s="224" t="n">
        <v>113216104141</v>
      </c>
      <c r="C55" s="224" t="s">
        <v>36</v>
      </c>
      <c r="D55" s="225" t="s">
        <v>474</v>
      </c>
      <c r="E55" s="172" t="s">
        <v>38</v>
      </c>
      <c r="F55" s="172" t="s">
        <v>37</v>
      </c>
      <c r="G55" s="172" t="s">
        <v>36</v>
      </c>
      <c r="H55" s="172" t="s">
        <v>37</v>
      </c>
      <c r="I55" s="172" t="s">
        <v>203</v>
      </c>
      <c r="J55" s="172" t="s">
        <v>203</v>
      </c>
      <c r="K55" s="172" t="s">
        <v>203</v>
      </c>
      <c r="L55" s="172" t="s">
        <v>203</v>
      </c>
      <c r="M55" s="173" t="n">
        <v>23</v>
      </c>
      <c r="N55" s="173">
        <f>IF(S55=0,23-SUMIF(E55:L55,"U*",$E$9:$L$9),0)</f>
        <v/>
      </c>
      <c r="O55" s="174">
        <f>(SUM(VLOOKUP(E55,$X$10:$Y$16,2)*E$9,VLOOKUP(F55,$X$10:$Y$16,2)*F$9,VLOOKUP(G55,$X$10:$Y$16,2)*G$9,VLOOKUP(H55,$X$10:$Y$16,2)*H$9,VLOOKUP(I55,$X$10:$Y$16,2)*I$9,VLOOKUP(J55,$X$10:$Y$16,2)*J$9,VLOOKUP(K55,$X$10:$Y$16,2)*K$9,VLOOKUP(L55,$X$10:$Y$16,2)*L$9))</f>
        <v/>
      </c>
      <c r="P55" s="175">
        <f>O55/N55</f>
        <v/>
      </c>
      <c r="Q55" s="173">
        <f>COUNTIF(E55:L55,"U")</f>
        <v/>
      </c>
      <c r="R55" s="172">
        <f>COUNTIF(E55:L55,"UA")</f>
        <v/>
      </c>
      <c r="S55" s="173">
        <f>COUNTIF(E55:L55,"WH")</f>
        <v/>
      </c>
      <c r="T55" s="173" t="n"/>
      <c r="U55" s="176">
        <f>IF(Q55&lt;&gt;0,"FAIL",IF(R55&gt;0,"AB",IF(S55&gt;0,"WH","PASS")))</f>
        <v/>
      </c>
    </row>
    <row customHeight="1" ht="15" r="56" s="333" spans="1:66">
      <c r="A56" s="172" t="n">
        <v>47</v>
      </c>
      <c r="B56" s="224" t="n">
        <v>113216104143</v>
      </c>
      <c r="C56" s="224" t="s">
        <v>36</v>
      </c>
      <c r="D56" s="226" t="s">
        <v>475</v>
      </c>
      <c r="E56" s="172" t="s">
        <v>38</v>
      </c>
      <c r="F56" s="172" t="s">
        <v>38</v>
      </c>
      <c r="G56" s="172" t="s">
        <v>38</v>
      </c>
      <c r="H56" s="172" t="s">
        <v>37</v>
      </c>
      <c r="I56" s="172" t="s">
        <v>203</v>
      </c>
      <c r="J56" s="172" t="s">
        <v>203</v>
      </c>
      <c r="K56" s="172" t="s">
        <v>203</v>
      </c>
      <c r="L56" s="172" t="s">
        <v>203</v>
      </c>
      <c r="M56" s="173" t="n">
        <v>23</v>
      </c>
      <c r="N56" s="173">
        <f>IF(S56=0,23-SUMIF(E56:L56,"U*",$E$9:$L$9),0)</f>
        <v/>
      </c>
      <c r="O56" s="174">
        <f>(SUM(VLOOKUP(E56,$X$10:$Y$16,2)*E$9,VLOOKUP(F56,$X$10:$Y$16,2)*F$9,VLOOKUP(G56,$X$10:$Y$16,2)*G$9,VLOOKUP(H56,$X$10:$Y$16,2)*H$9,VLOOKUP(I56,$X$10:$Y$16,2)*I$9,VLOOKUP(J56,$X$10:$Y$16,2)*J$9,VLOOKUP(K56,$X$10:$Y$16,2)*K$9,VLOOKUP(L56,$X$10:$Y$16,2)*L$9))</f>
        <v/>
      </c>
      <c r="P56" s="175">
        <f>O56/N56</f>
        <v/>
      </c>
      <c r="Q56" s="173">
        <f>COUNTIF(E56:L56,"U")</f>
        <v/>
      </c>
      <c r="R56" s="172">
        <f>COUNTIF(E56:L56,"UA")</f>
        <v/>
      </c>
      <c r="S56" s="173">
        <f>COUNTIF(E56:L56,"WH")</f>
        <v/>
      </c>
      <c r="T56" s="172" t="n"/>
      <c r="U56" s="176">
        <f>IF(Q56&lt;&gt;0,"FAIL",IF(R56&gt;0,"AB",IF(S56&gt;0,"WH","PASS")))</f>
        <v/>
      </c>
    </row>
    <row customHeight="1" ht="15" r="57" s="333" spans="1:66">
      <c r="A57" s="172" t="n">
        <v>48</v>
      </c>
      <c r="B57" s="224" t="n">
        <v>113216104146</v>
      </c>
      <c r="C57" s="224" t="s">
        <v>36</v>
      </c>
      <c r="D57" s="226" t="s">
        <v>476</v>
      </c>
      <c r="E57" s="172" t="s">
        <v>206</v>
      </c>
      <c r="F57" s="172" t="s">
        <v>208</v>
      </c>
      <c r="G57" s="172" t="s">
        <v>37</v>
      </c>
      <c r="H57" s="172" t="s">
        <v>38</v>
      </c>
      <c r="I57" s="172" t="s">
        <v>203</v>
      </c>
      <c r="J57" s="172" t="s">
        <v>203</v>
      </c>
      <c r="K57" s="172" t="s">
        <v>203</v>
      </c>
      <c r="L57" s="172" t="s">
        <v>203</v>
      </c>
      <c r="M57" s="173" t="n">
        <v>23</v>
      </c>
      <c r="N57" s="173">
        <f>IF(S57=0,23-SUMIF(E57:L57,"U*",$E$9:$L$9),0)</f>
        <v/>
      </c>
      <c r="O57" s="174">
        <f>(SUM(VLOOKUP(E57,$X$10:$Y$16,2)*E$9,VLOOKUP(F57,$X$10:$Y$16,2)*F$9,VLOOKUP(G57,$X$10:$Y$16,2)*G$9,VLOOKUP(H57,$X$10:$Y$16,2)*H$9,VLOOKUP(I57,$X$10:$Y$16,2)*I$9,VLOOKUP(J57,$X$10:$Y$16,2)*J$9,VLOOKUP(K57,$X$10:$Y$16,2)*K$9,VLOOKUP(L57,$X$10:$Y$16,2)*L$9))</f>
        <v/>
      </c>
      <c r="P57" s="175">
        <f>O57/N57</f>
        <v/>
      </c>
      <c r="Q57" s="173">
        <f>COUNTIF(E57:L57,"U")</f>
        <v/>
      </c>
      <c r="R57" s="172">
        <f>COUNTIF(E57:L57,"UA")</f>
        <v/>
      </c>
      <c r="S57" s="173">
        <f>COUNTIF(E57:L57,"WH")</f>
        <v/>
      </c>
      <c r="T57" s="173" t="n"/>
      <c r="U57" s="176">
        <f>IF(Q57&lt;&gt;0,"FAIL",IF(R57&gt;0,"AB",IF(S57&gt;0,"WH","PASS")))</f>
        <v/>
      </c>
    </row>
    <row customHeight="1" ht="15" r="58" s="333" spans="1:66">
      <c r="A58" s="172" t="n">
        <v>49</v>
      </c>
      <c r="B58" s="224" t="n">
        <v>113216104149</v>
      </c>
      <c r="C58" s="224" t="s">
        <v>36</v>
      </c>
      <c r="D58" s="226" t="s">
        <v>477</v>
      </c>
      <c r="E58" s="172" t="s">
        <v>206</v>
      </c>
      <c r="F58" s="172" t="s">
        <v>37</v>
      </c>
      <c r="G58" s="172" t="s">
        <v>37</v>
      </c>
      <c r="H58" s="172" t="s">
        <v>37</v>
      </c>
      <c r="I58" s="172" t="s">
        <v>203</v>
      </c>
      <c r="J58" s="172" t="s">
        <v>203</v>
      </c>
      <c r="K58" s="172" t="s">
        <v>203</v>
      </c>
      <c r="L58" s="172" t="s">
        <v>203</v>
      </c>
      <c r="M58" s="173" t="n">
        <v>23</v>
      </c>
      <c r="N58" s="173">
        <f>IF(S58=0,23-SUMIF(E58:L58,"U*",$E$9:$L$9),0)</f>
        <v/>
      </c>
      <c r="O58" s="174">
        <f>(SUM(VLOOKUP(E58,$X$10:$Y$16,2)*E$9,VLOOKUP(F58,$X$10:$Y$16,2)*F$9,VLOOKUP(G58,$X$10:$Y$16,2)*G$9,VLOOKUP(H58,$X$10:$Y$16,2)*H$9,VLOOKUP(I58,$X$10:$Y$16,2)*I$9,VLOOKUP(J58,$X$10:$Y$16,2)*J$9,VLOOKUP(K58,$X$10:$Y$16,2)*K$9,VLOOKUP(L58,$X$10:$Y$16,2)*L$9))</f>
        <v/>
      </c>
      <c r="P58" s="175">
        <f>O58/N58</f>
        <v/>
      </c>
      <c r="Q58" s="173">
        <f>COUNTIF(E58:L58,"U")</f>
        <v/>
      </c>
      <c r="R58" s="172">
        <f>COUNTIF(E58:L58,"UA")</f>
        <v/>
      </c>
      <c r="S58" s="173">
        <f>COUNTIF(E58:L58,"WH")</f>
        <v/>
      </c>
      <c r="T58" s="173" t="n"/>
      <c r="U58" s="176">
        <f>IF(Q58&lt;&gt;0,"FAIL",IF(R58&gt;0,"AB",IF(S58&gt;0,"WH","PASS")))</f>
        <v/>
      </c>
    </row>
    <row customHeight="1" ht="15" r="59" s="333" spans="1:66">
      <c r="A59" s="172" t="n">
        <v>50</v>
      </c>
      <c r="B59" s="224" t="n">
        <v>113216104157</v>
      </c>
      <c r="C59" s="224" t="s">
        <v>36</v>
      </c>
      <c r="D59" s="226" t="s">
        <v>478</v>
      </c>
      <c r="E59" s="172" t="s">
        <v>205</v>
      </c>
      <c r="F59" s="172" t="s">
        <v>206</v>
      </c>
      <c r="G59" s="172" t="s">
        <v>38</v>
      </c>
      <c r="H59" s="172" t="s">
        <v>38</v>
      </c>
      <c r="I59" s="172" t="s">
        <v>203</v>
      </c>
      <c r="J59" s="172" t="s">
        <v>36</v>
      </c>
      <c r="K59" s="172" t="s">
        <v>37</v>
      </c>
      <c r="L59" s="172" t="s">
        <v>203</v>
      </c>
      <c r="M59" s="173" t="n">
        <v>23</v>
      </c>
      <c r="N59" s="173">
        <f>IF(S59=0,23-SUMIF(E59:L59,"U*",$E$9:$L$9),0)</f>
        <v/>
      </c>
      <c r="O59" s="174">
        <f>(SUM(VLOOKUP(E59,$X$10:$Y$16,2)*E$9,VLOOKUP(F59,$X$10:$Y$16,2)*F$9,VLOOKUP(G59,$X$10:$Y$16,2)*G$9,VLOOKUP(H59,$X$10:$Y$16,2)*H$9,VLOOKUP(I59,$X$10:$Y$16,2)*I$9,VLOOKUP(J59,$X$10:$Y$16,2)*J$9,VLOOKUP(K59,$X$10:$Y$16,2)*K$9,VLOOKUP(L59,$X$10:$Y$16,2)*L$9))</f>
        <v/>
      </c>
      <c r="P59" s="175">
        <f>O59/N59</f>
        <v/>
      </c>
      <c r="Q59" s="173">
        <f>COUNTIF(E59:L59,"U")</f>
        <v/>
      </c>
      <c r="R59" s="172">
        <f>COUNTIF(E59:L59,"UA")</f>
        <v/>
      </c>
      <c r="S59" s="173">
        <f>COUNTIF(E59:L59,"WH")</f>
        <v/>
      </c>
      <c r="T59" s="172" t="n"/>
      <c r="U59" s="176">
        <f>IF(Q59&lt;&gt;0,"FAIL",IF(R59&gt;0,"AB",IF(S59&gt;0,"WH","PASS")))</f>
        <v/>
      </c>
    </row>
    <row customHeight="1" ht="15" r="60" s="333" spans="1:66">
      <c r="A60" s="172" t="n">
        <v>51</v>
      </c>
      <c r="B60" s="224" t="n">
        <v>113216104158</v>
      </c>
      <c r="C60" s="224" t="s">
        <v>36</v>
      </c>
      <c r="D60" s="225" t="s">
        <v>479</v>
      </c>
      <c r="E60" s="172" t="s">
        <v>37</v>
      </c>
      <c r="F60" s="172" t="s">
        <v>203</v>
      </c>
      <c r="G60" s="172" t="s">
        <v>36</v>
      </c>
      <c r="H60" s="172" t="s">
        <v>36</v>
      </c>
      <c r="I60" s="172" t="s">
        <v>203</v>
      </c>
      <c r="J60" s="172" t="s">
        <v>203</v>
      </c>
      <c r="K60" s="172" t="s">
        <v>203</v>
      </c>
      <c r="L60" s="172" t="s">
        <v>203</v>
      </c>
      <c r="M60" s="182" t="n">
        <v>23</v>
      </c>
      <c r="N60" s="173">
        <f>IF(S60=0,23-SUMIF(E60:L60,"U*",$E$9:$L$9),0)</f>
        <v/>
      </c>
      <c r="O60" s="174">
        <f>(SUM(VLOOKUP(E60,$X$10:$Y$16,2)*E$9,VLOOKUP(F60,$X$10:$Y$16,2)*F$9,VLOOKUP(G60,$X$10:$Y$16,2)*G$9,VLOOKUP(H60,$X$10:$Y$16,2)*H$9,VLOOKUP(I60,$X$10:$Y$16,2)*I$9,VLOOKUP(J60,$X$10:$Y$16,2)*J$9,VLOOKUP(K60,$X$10:$Y$16,2)*K$9,VLOOKUP(L60,$X$10:$Y$16,2)*L$9))</f>
        <v/>
      </c>
      <c r="P60" s="175">
        <f>O60/N60</f>
        <v/>
      </c>
      <c r="Q60" s="173">
        <f>COUNTIF(E60:L60,"U")</f>
        <v/>
      </c>
      <c r="R60" s="183">
        <f>COUNTIF(E60:L60,"UA")</f>
        <v/>
      </c>
      <c r="S60" s="182">
        <f>COUNTIF(E60:L60,"WH")</f>
        <v/>
      </c>
      <c r="T60" s="183" t="n"/>
      <c r="U60" s="176">
        <f>IF(Q60&lt;&gt;0,"FAIL",IF(R60&gt;0,"AB",IF(S60&gt;0,"WH","PASS")))</f>
        <v/>
      </c>
    </row>
    <row customHeight="1" ht="15" r="61" s="333" spans="1:66">
      <c r="A61" s="172" t="n">
        <v>52</v>
      </c>
      <c r="B61" s="224" t="n">
        <v>113216104159</v>
      </c>
      <c r="C61" s="224" t="s">
        <v>36</v>
      </c>
      <c r="D61" s="225" t="s">
        <v>480</v>
      </c>
      <c r="E61" s="172" t="s">
        <v>37</v>
      </c>
      <c r="F61" s="172" t="s">
        <v>37</v>
      </c>
      <c r="G61" s="172" t="s">
        <v>37</v>
      </c>
      <c r="H61" s="172" t="s">
        <v>36</v>
      </c>
      <c r="I61" s="172" t="s">
        <v>203</v>
      </c>
      <c r="J61" s="172" t="s">
        <v>203</v>
      </c>
      <c r="K61" s="172" t="s">
        <v>203</v>
      </c>
      <c r="L61" s="172" t="s">
        <v>203</v>
      </c>
      <c r="M61" s="173" t="n">
        <v>23</v>
      </c>
      <c r="N61" s="173">
        <f>IF(S61=0,23-SUMIF(E61:L61,"U*",$E$9:$L$9),0)</f>
        <v/>
      </c>
      <c r="O61" s="174">
        <f>(SUM(VLOOKUP(E61,$X$10:$Y$16,2)*E$9,VLOOKUP(F61,$X$10:$Y$16,2)*F$9,VLOOKUP(G61,$X$10:$Y$16,2)*G$9,VLOOKUP(H61,$X$10:$Y$16,2)*H$9,VLOOKUP(I61,$X$10:$Y$16,2)*I$9,VLOOKUP(J61,$X$10:$Y$16,2)*J$9,VLOOKUP(K61,$X$10:$Y$16,2)*K$9,VLOOKUP(L61,$X$10:$Y$16,2)*L$9))</f>
        <v/>
      </c>
      <c r="P61" s="175">
        <f>O61/N61</f>
        <v/>
      </c>
      <c r="Q61" s="173">
        <f>COUNTIF(E61:L61,"U")</f>
        <v/>
      </c>
      <c r="R61" s="172">
        <f>COUNTIF(E61:L61,"UA")</f>
        <v/>
      </c>
      <c r="S61" s="173">
        <f>COUNTIF(E61:L61,"WH")</f>
        <v/>
      </c>
      <c r="T61" s="183" t="n"/>
      <c r="U61" s="176">
        <f>IF(Q61&lt;&gt;0,"FAIL",IF(R61&gt;0,"AB",IF(S61&gt;0,"WH","PASS")))</f>
        <v/>
      </c>
    </row>
    <row customHeight="1" ht="15" r="62" s="333" spans="1:66">
      <c r="A62" s="172" t="n">
        <v>53</v>
      </c>
      <c r="B62" s="224" t="n">
        <v>113216104162</v>
      </c>
      <c r="C62" s="224" t="s">
        <v>36</v>
      </c>
      <c r="D62" s="226" t="s">
        <v>481</v>
      </c>
      <c r="E62" s="172" t="s">
        <v>208</v>
      </c>
      <c r="F62" s="172" t="s">
        <v>206</v>
      </c>
      <c r="G62" s="172" t="s">
        <v>38</v>
      </c>
      <c r="H62" s="172" t="s">
        <v>37</v>
      </c>
      <c r="I62" s="172" t="s">
        <v>203</v>
      </c>
      <c r="J62" s="172" t="s">
        <v>36</v>
      </c>
      <c r="K62" s="172" t="s">
        <v>36</v>
      </c>
      <c r="L62" s="172" t="s">
        <v>203</v>
      </c>
      <c r="M62" s="173" t="n">
        <v>23</v>
      </c>
      <c r="N62" s="173">
        <f>IF(S62=0,23-SUMIF(E62:L62,"U*",$E$9:$L$9),0)</f>
        <v/>
      </c>
      <c r="O62" s="174">
        <f>(SUM(VLOOKUP(E62,$X$10:$Y$16,2)*E$9,VLOOKUP(F62,$X$10:$Y$16,2)*F$9,VLOOKUP(G62,$X$10:$Y$16,2)*G$9,VLOOKUP(H62,$X$10:$Y$16,2)*H$9,VLOOKUP(I62,$X$10:$Y$16,2)*I$9,VLOOKUP(J62,$X$10:$Y$16,2)*J$9,VLOOKUP(K62,$X$10:$Y$16,2)*K$9,VLOOKUP(L62,$X$10:$Y$16,2)*L$9))</f>
        <v/>
      </c>
      <c r="P62" s="175">
        <f>O62/N62</f>
        <v/>
      </c>
      <c r="Q62" s="173">
        <f>COUNTIF(E62:L62,"U")</f>
        <v/>
      </c>
      <c r="R62" s="172">
        <f>COUNTIF(E62:L62,"UA")</f>
        <v/>
      </c>
      <c r="S62" s="173">
        <f>COUNTIF(E62:L62,"WH")</f>
        <v/>
      </c>
      <c r="T62" s="183" t="n"/>
      <c r="U62" s="176">
        <f>IF(Q62&lt;&gt;0,"FAIL",IF(R62&gt;0,"AB",IF(S62&gt;0,"WH","PASS")))</f>
        <v/>
      </c>
    </row>
    <row customHeight="1" ht="15" r="63" s="333" spans="1:66">
      <c r="A63" s="172" t="n">
        <v>54</v>
      </c>
      <c r="B63" s="227" t="n">
        <v>113216104163</v>
      </c>
      <c r="C63" s="224" t="s">
        <v>36</v>
      </c>
      <c r="D63" s="228" t="s">
        <v>482</v>
      </c>
      <c r="E63" s="466" t="s">
        <v>444</v>
      </c>
      <c r="F63" s="466" t="s">
        <v>444</v>
      </c>
      <c r="G63" s="466" t="s">
        <v>444</v>
      </c>
      <c r="H63" s="466" t="s">
        <v>444</v>
      </c>
      <c r="I63" s="466" t="s">
        <v>37</v>
      </c>
      <c r="J63" s="466" t="s">
        <v>37</v>
      </c>
      <c r="K63" s="466" t="s">
        <v>37</v>
      </c>
      <c r="L63" s="466" t="s">
        <v>444</v>
      </c>
      <c r="M63" s="173" t="n">
        <v>23</v>
      </c>
      <c r="N63" s="173">
        <f>IF(S63=0,23-SUMIF(E63:L63,"U*",$E$9:$L$9),0)</f>
        <v/>
      </c>
      <c r="O63" s="174" t="n"/>
      <c r="P63" s="175" t="n"/>
      <c r="Q63" s="173">
        <f>COUNTIF(E63:L63,"U")</f>
        <v/>
      </c>
      <c r="R63" s="172">
        <f>COUNTIF(E63:L63,"UA")</f>
        <v/>
      </c>
      <c r="S63" s="173">
        <f>COUNTIF(E63:L63,"WH")</f>
        <v/>
      </c>
      <c r="T63" s="183" t="n"/>
      <c r="U63" s="176">
        <f>IF(Q63&lt;&gt;0,"FAIL",IF(R63&gt;0,"AB",IF(S63&gt;0,"WH","PASS")))</f>
        <v/>
      </c>
    </row>
    <row customHeight="1" ht="15" r="64" s="333" spans="1:66">
      <c r="A64" s="172" t="n">
        <v>55</v>
      </c>
      <c r="B64" s="227" t="n">
        <v>113216104301</v>
      </c>
      <c r="C64" s="224" t="s">
        <v>36</v>
      </c>
      <c r="D64" s="230" t="s">
        <v>483</v>
      </c>
      <c r="E64" s="172" t="s">
        <v>206</v>
      </c>
      <c r="F64" s="172" t="s">
        <v>38</v>
      </c>
      <c r="G64" s="172" t="s">
        <v>37</v>
      </c>
      <c r="H64" s="172" t="s">
        <v>38</v>
      </c>
      <c r="I64" s="172" t="s">
        <v>203</v>
      </c>
      <c r="J64" s="172" t="s">
        <v>36</v>
      </c>
      <c r="K64" s="172" t="s">
        <v>203</v>
      </c>
      <c r="L64" s="172" t="s">
        <v>203</v>
      </c>
      <c r="M64" s="173" t="n">
        <v>23</v>
      </c>
      <c r="N64" s="173">
        <f>IF(S64=0,23-SUMIF(E64:L64,"U*",$E$9:$L$9),0)</f>
        <v/>
      </c>
      <c r="O64" s="174">
        <f>(SUM(VLOOKUP(E64,$X$10:$Y$16,2)*E$9,VLOOKUP(F64,$X$10:$Y$16,2)*F$9,VLOOKUP(G64,$X$10:$Y$16,2)*G$9,VLOOKUP(H64,$X$10:$Y$16,2)*H$9,VLOOKUP(I64,$X$10:$Y$16,2)*I$9,VLOOKUP(J64,$X$10:$Y$16,2)*J$9,VLOOKUP(K64,$X$10:$Y$16,2)*K$9,VLOOKUP(L64,$X$10:$Y$16,2)*L$9))</f>
        <v/>
      </c>
      <c r="P64" s="175">
        <f>O64/N64</f>
        <v/>
      </c>
      <c r="Q64" s="173">
        <f>COUNTIF(E64:L64,"U")</f>
        <v/>
      </c>
      <c r="R64" s="172">
        <f>COUNTIF(E64:L64,"UA")</f>
        <v/>
      </c>
      <c r="S64" s="173">
        <f>COUNTIF(E64:L64,"WH")</f>
        <v/>
      </c>
      <c r="T64" s="183" t="n"/>
      <c r="U64" s="176">
        <f>IF(Q64&lt;&gt;0,"FAIL",IF(R64&gt;0,"AB",IF(S64&gt;0,"WH","PASS")))</f>
        <v/>
      </c>
    </row>
    <row r="65" spans="1:66">
      <c r="A65" s="186" t="n"/>
      <c r="B65" s="187" t="n"/>
      <c r="C65" s="187" t="n"/>
      <c r="D65" s="569" t="n"/>
      <c r="E65" s="186" t="n"/>
      <c r="F65" s="186" t="n"/>
      <c r="G65" s="186" t="n"/>
      <c r="H65" s="186" t="n"/>
      <c r="I65" s="186" t="n"/>
      <c r="J65" s="186" t="n"/>
      <c r="K65" s="186" t="n"/>
      <c r="L65" s="186" t="n"/>
      <c r="M65" s="186" t="n"/>
      <c r="N65" s="186" t="n"/>
      <c r="O65" s="289" t="n"/>
      <c r="P65" s="190" t="n"/>
      <c r="Q65" s="186" t="n"/>
      <c r="R65" s="186" t="n"/>
      <c r="S65" s="186" t="n"/>
      <c r="T65" s="186" t="s">
        <v>55</v>
      </c>
      <c r="U65" s="191">
        <f>COUNTIF($U$10:$U$64,"PASS")</f>
        <v/>
      </c>
    </row>
    <row r="66" spans="1:66">
      <c r="A66" s="186" t="n"/>
      <c r="B66" s="187" t="n"/>
      <c r="C66" s="187" t="n"/>
      <c r="D66" s="192" t="n"/>
      <c r="E66" s="186" t="n"/>
      <c r="F66" s="186" t="n"/>
      <c r="G66" s="186" t="n"/>
      <c r="H66" s="186" t="n"/>
      <c r="I66" s="186" t="n"/>
      <c r="J66" s="186" t="n"/>
      <c r="K66" s="186" t="n"/>
      <c r="L66" s="186" t="n"/>
      <c r="M66" s="186" t="n"/>
      <c r="N66" s="186" t="n"/>
      <c r="O66" s="190" t="n"/>
      <c r="P66" s="190" t="n"/>
      <c r="Q66" s="186" t="n"/>
      <c r="R66" s="186" t="n"/>
      <c r="S66" s="186" t="n"/>
      <c r="T66" s="186" t="s">
        <v>56</v>
      </c>
      <c r="U66" s="191">
        <f>COUNTIF($U$10:$U$64,"FAIL")</f>
        <v/>
      </c>
    </row>
    <row customHeight="1" ht="38.25" r="67" s="333" spans="1:66">
      <c r="A67" s="186" t="n"/>
      <c r="B67" s="187" t="n"/>
      <c r="C67" s="187" t="n"/>
      <c r="D67" s="192" t="n"/>
      <c r="E67" s="155" t="s">
        <v>420</v>
      </c>
      <c r="F67" s="155" t="s">
        <v>421</v>
      </c>
      <c r="G67" s="155" t="s">
        <v>422</v>
      </c>
      <c r="H67" s="155" t="s">
        <v>423</v>
      </c>
      <c r="I67" s="156" t="s">
        <v>424</v>
      </c>
      <c r="J67" s="156" t="s">
        <v>425</v>
      </c>
      <c r="K67" s="156" t="s">
        <v>426</v>
      </c>
      <c r="L67" s="155" t="s">
        <v>427</v>
      </c>
      <c r="M67" s="186" t="n"/>
      <c r="N67" s="186" t="n"/>
      <c r="O67" s="190" t="n"/>
      <c r="P67" s="190" t="n"/>
      <c r="Q67" s="186" t="n"/>
      <c r="R67" s="186" t="n"/>
      <c r="S67" s="186" t="n"/>
      <c r="T67" s="252" t="s">
        <v>265</v>
      </c>
      <c r="U67" s="191">
        <f>COUNTIF($U$10:$U$64,"AB")</f>
        <v/>
      </c>
    </row>
    <row r="68" spans="1:66">
      <c r="A68" s="194" t="n"/>
      <c r="B68" s="571" t="s">
        <v>266</v>
      </c>
      <c r="E68" s="172" t="n">
        <v>55</v>
      </c>
      <c r="F68" s="172" t="n">
        <v>55</v>
      </c>
      <c r="G68" s="172" t="n">
        <v>55</v>
      </c>
      <c r="H68" s="172" t="n">
        <v>55</v>
      </c>
      <c r="I68" s="172" t="n">
        <v>55</v>
      </c>
      <c r="J68" s="172" t="n">
        <v>55</v>
      </c>
      <c r="K68" s="172" t="n">
        <v>55</v>
      </c>
      <c r="L68" s="172" t="n">
        <v>55</v>
      </c>
      <c r="M68" s="186" t="n"/>
      <c r="N68" s="186" t="n"/>
      <c r="O68" s="195" t="n"/>
      <c r="P68" s="195" t="n"/>
      <c r="Q68" s="613" t="s">
        <v>416</v>
      </c>
      <c r="U68" s="567" t="n"/>
    </row>
    <row r="69" spans="1:66">
      <c r="A69" s="194" t="n"/>
      <c r="B69" s="576" t="s">
        <v>268</v>
      </c>
      <c r="E69" s="197">
        <f>COUNTIF(E10:E64,"UA")</f>
        <v/>
      </c>
      <c r="F69" s="197">
        <f>COUNTIF(F10:F64,"UA")</f>
        <v/>
      </c>
      <c r="G69" s="197">
        <f>COUNTIF(G10:G64,"UA")</f>
        <v/>
      </c>
      <c r="H69" s="197">
        <f>COUNTIF(H10:H64,"UA")</f>
        <v/>
      </c>
      <c r="I69" s="197">
        <f>COUNTIF(I10:I64,"UA")</f>
        <v/>
      </c>
      <c r="J69" s="197">
        <f>COUNTIF(J10:J64,"UA")</f>
        <v/>
      </c>
      <c r="K69" s="197">
        <f>COUNTIF(K10:K64,"UA")</f>
        <v/>
      </c>
      <c r="L69" s="197">
        <f>COUNTIF(L10:L64,"UA")</f>
        <v/>
      </c>
      <c r="M69" s="186" t="n"/>
      <c r="N69" s="186" t="n"/>
      <c r="O69" s="198" t="n"/>
      <c r="P69" s="198" t="n"/>
      <c r="Q69" s="567" t="s">
        <v>267</v>
      </c>
      <c r="U69" s="199">
        <f>COUNTIF($S$10:$S$64,"&gt;0")</f>
        <v/>
      </c>
    </row>
    <row customHeight="1" ht="17.25" r="70" s="333" spans="1:66">
      <c r="A70" s="194" t="n"/>
      <c r="B70" s="576" t="s">
        <v>417</v>
      </c>
      <c r="E70" s="197">
        <f>COUNTIF(E10:E64,"WH")+COUNTIF(E10:E64,"WD")</f>
        <v/>
      </c>
      <c r="F70" s="197">
        <f>COUNTIF(F10:F64,"WH")+COUNTIF(F10:F64,"WD")</f>
        <v/>
      </c>
      <c r="G70" s="197">
        <f>COUNTIF(G10:G64,"WH")+COUNTIF(G10:G64,"WD")</f>
        <v/>
      </c>
      <c r="H70" s="197">
        <f>COUNTIF(H10:H64,"WH")+COUNTIF(H10:H64,"WD")</f>
        <v/>
      </c>
      <c r="I70" s="197">
        <f>COUNTIF(I10:I64,"WH")+COUNTIF(I10:I64,"WD")</f>
        <v/>
      </c>
      <c r="J70" s="197">
        <f>COUNTIF(J10:J64,"WH")+COUNTIF(J10:J64,"WD")</f>
        <v/>
      </c>
      <c r="K70" s="197">
        <f>COUNTIF(K10:K64,"WH")+COUNTIF(K10:K64,"WD")</f>
        <v/>
      </c>
      <c r="L70" s="197">
        <f>COUNTIF(L10:L64,"WH")+COUNTIF(L10:L64,"WD")</f>
        <v/>
      </c>
      <c r="M70" s="186" t="n"/>
      <c r="N70" s="186" t="n"/>
      <c r="O70" s="198" t="n"/>
      <c r="P70" s="198" t="n"/>
      <c r="Q70" s="619" t="s">
        <v>484</v>
      </c>
      <c r="U70" s="200" t="n">
        <v>52</v>
      </c>
      <c r="V70" s="97" t="s">
        <v>485</v>
      </c>
    </row>
    <row r="71" spans="1:66">
      <c r="A71" s="194" t="n"/>
      <c r="B71" s="573" t="s">
        <v>271</v>
      </c>
      <c r="E71" s="201">
        <f>E68-E69-E70</f>
        <v/>
      </c>
      <c r="F71" s="201">
        <f>F68-F69-F70</f>
        <v/>
      </c>
      <c r="G71" s="201">
        <f>G68-G69-G70</f>
        <v/>
      </c>
      <c r="H71" s="201">
        <f>H68-H69-H70</f>
        <v/>
      </c>
      <c r="I71" s="201">
        <f>I68-I69-I70</f>
        <v/>
      </c>
      <c r="J71" s="201">
        <f>J68-J69-J70</f>
        <v/>
      </c>
      <c r="K71" s="201">
        <f>K68-K69-K70</f>
        <v/>
      </c>
      <c r="L71" s="201">
        <f>L68-L69-L70</f>
        <v/>
      </c>
      <c r="M71" s="186" t="n"/>
      <c r="N71" s="186" t="n"/>
      <c r="O71" s="198" t="n"/>
      <c r="P71" s="198" t="n"/>
      <c r="Q71" s="572" t="s">
        <v>55</v>
      </c>
      <c r="U71" s="202">
        <f>COUNTIF($U$10:$U$64,"PASS")</f>
        <v/>
      </c>
    </row>
    <row r="72" spans="1:66">
      <c r="A72" s="194" t="n"/>
      <c r="B72" s="573" t="s">
        <v>273</v>
      </c>
      <c r="E72" s="201">
        <f>E71-E73</f>
        <v/>
      </c>
      <c r="F72" s="201">
        <f>F71-F73</f>
        <v/>
      </c>
      <c r="G72" s="201">
        <f>G71-G73</f>
        <v/>
      </c>
      <c r="H72" s="201">
        <f>H71-H73</f>
        <v/>
      </c>
      <c r="I72" s="201">
        <f>I71-I73</f>
        <v/>
      </c>
      <c r="J72" s="201">
        <f>J71-J73</f>
        <v/>
      </c>
      <c r="K72" s="201">
        <f>K71-K73</f>
        <v/>
      </c>
      <c r="L72" s="201">
        <f>L71-L73</f>
        <v/>
      </c>
      <c r="M72" s="186" t="n"/>
      <c r="N72" s="186" t="n"/>
      <c r="O72" s="198" t="n"/>
      <c r="P72" s="198" t="n"/>
      <c r="Q72" s="572" t="s">
        <v>418</v>
      </c>
      <c r="U72" s="203">
        <f>U66+U67</f>
        <v/>
      </c>
    </row>
    <row r="73" spans="1:66">
      <c r="A73" s="194" t="n"/>
      <c r="B73" s="573" t="s">
        <v>274</v>
      </c>
      <c r="E73" s="204">
        <f>COUNTIF(E10:E64,"U")</f>
        <v/>
      </c>
      <c r="F73" s="204">
        <f>COUNTIF(F10:F64,"U")</f>
        <v/>
      </c>
      <c r="G73" s="204">
        <f>COUNTIF(G10:G64,"U")</f>
        <v/>
      </c>
      <c r="H73" s="204">
        <f>COUNTIF(H10:H64,"U")</f>
        <v/>
      </c>
      <c r="I73" s="204">
        <f>COUNTIF(I10:I64,"U")</f>
        <v/>
      </c>
      <c r="J73" s="204">
        <f>COUNTIF(J10:J64,"U")</f>
        <v/>
      </c>
      <c r="K73" s="204">
        <f>COUNTIF(K10:K64,"U")</f>
        <v/>
      </c>
      <c r="L73" s="204">
        <f>COUNTIF(L10:L64,"U")</f>
        <v/>
      </c>
      <c r="M73" s="205" t="n"/>
      <c r="N73" s="205" t="n"/>
      <c r="O73" s="194" t="n"/>
      <c r="P73" s="194" t="n"/>
      <c r="Q73" s="579" t="s">
        <v>57</v>
      </c>
      <c r="U73" s="89">
        <f>U71/U70*100</f>
        <v/>
      </c>
    </row>
    <row r="74" spans="1:66">
      <c r="A74" s="194" t="n"/>
      <c r="B74" s="585" t="s">
        <v>275</v>
      </c>
      <c r="E74" s="201">
        <f>COUNTIF(E10:E64,"S")</f>
        <v/>
      </c>
      <c r="F74" s="201">
        <f>COUNTIF(F10:F64,"S")</f>
        <v/>
      </c>
      <c r="G74" s="201">
        <f>COUNTIF(G10:G64,"S")</f>
        <v/>
      </c>
      <c r="H74" s="201">
        <f>COUNTIF(H10:H64,"S")</f>
        <v/>
      </c>
      <c r="I74" s="201">
        <f>COUNTIF(I10:I64,"S")</f>
        <v/>
      </c>
      <c r="J74" s="201">
        <f>COUNTIF(J10:J64,"S")</f>
        <v/>
      </c>
      <c r="K74" s="201">
        <f>COUNTIF(K10:K64,"S")</f>
        <v/>
      </c>
      <c r="L74" s="201">
        <f>COUNTIF(L10:L64,"S")</f>
        <v/>
      </c>
      <c r="M74" s="186" t="n"/>
      <c r="N74" s="186" t="n"/>
      <c r="O74" s="194" t="n"/>
      <c r="P74" s="194" t="n"/>
    </row>
    <row r="75" spans="1:66">
      <c r="A75" s="194" t="n"/>
      <c r="B75" s="585" t="s">
        <v>276</v>
      </c>
      <c r="E75" s="201">
        <f>COUNTIF(E10:E64,"A")</f>
        <v/>
      </c>
      <c r="F75" s="201">
        <f>COUNTIF(F10:F64,"A")</f>
        <v/>
      </c>
      <c r="G75" s="201">
        <f>COUNTIF(G10:G64,"A")</f>
        <v/>
      </c>
      <c r="H75" s="201">
        <f>COUNTIF(H10:H64,"A")</f>
        <v/>
      </c>
      <c r="I75" s="201">
        <f>COUNTIF(I10:I64,"A")</f>
        <v/>
      </c>
      <c r="J75" s="201">
        <f>COUNTIF(J10:J64,"A")</f>
        <v/>
      </c>
      <c r="K75" s="201">
        <f>COUNTIF(K10:K64,"A")</f>
        <v/>
      </c>
      <c r="L75" s="201">
        <f>COUNTIF(L10:L64,"A")</f>
        <v/>
      </c>
      <c r="M75" s="186" t="n"/>
      <c r="N75" s="186" t="n"/>
      <c r="O75" s="194" t="n"/>
      <c r="P75" s="194" t="n"/>
    </row>
    <row r="76" spans="1:66">
      <c r="A76" s="194" t="n"/>
      <c r="B76" s="585" t="s">
        <v>277</v>
      </c>
      <c r="E76" s="201">
        <f>COUNTIF(E10:E64,"B")</f>
        <v/>
      </c>
      <c r="F76" s="201">
        <f>COUNTIF(F10:F64,"B")</f>
        <v/>
      </c>
      <c r="G76" s="201">
        <f>COUNTIF(G10:G64,"B")</f>
        <v/>
      </c>
      <c r="H76" s="201">
        <f>COUNTIF(H10:H64,"B")</f>
        <v/>
      </c>
      <c r="I76" s="201">
        <f>COUNTIF(I10:I64,"B")</f>
        <v/>
      </c>
      <c r="J76" s="201">
        <f>COUNTIF(J10:J64,"B")</f>
        <v/>
      </c>
      <c r="K76" s="201">
        <f>COUNTIF(K10:K64,"B")</f>
        <v/>
      </c>
      <c r="L76" s="201">
        <f>COUNTIF(L10:L64,"B")</f>
        <v/>
      </c>
      <c r="M76" s="186" t="n"/>
      <c r="N76" s="186" t="n"/>
      <c r="O76" s="194" t="n"/>
      <c r="P76" s="194" t="n"/>
    </row>
    <row r="77" spans="1:66">
      <c r="A77" s="194" t="n"/>
      <c r="B77" s="585" t="s">
        <v>278</v>
      </c>
      <c r="E77" s="201">
        <f>COUNTIF(E10:E64,"C")</f>
        <v/>
      </c>
      <c r="F77" s="201">
        <f>COUNTIF(F10:F64,"C")</f>
        <v/>
      </c>
      <c r="G77" s="201">
        <f>COUNTIF(G10:G64,"C")</f>
        <v/>
      </c>
      <c r="H77" s="201">
        <f>COUNTIF(H10:H64,"C")</f>
        <v/>
      </c>
      <c r="I77" s="201">
        <f>COUNTIF(I10:I64,"C")</f>
        <v/>
      </c>
      <c r="J77" s="201">
        <f>COUNTIF(J10:J64,"C")</f>
        <v/>
      </c>
      <c r="K77" s="201">
        <f>COUNTIF(K10:K64,"C")</f>
        <v/>
      </c>
      <c r="L77" s="201">
        <f>COUNTIF(L10:L64,"C")</f>
        <v/>
      </c>
      <c r="M77" s="186" t="n"/>
      <c r="N77" s="186" t="n"/>
      <c r="O77" s="194" t="n"/>
      <c r="P77" s="194" t="n"/>
    </row>
    <row r="78" spans="1:66">
      <c r="A78" s="198" t="n"/>
      <c r="B78" s="585" t="s">
        <v>279</v>
      </c>
      <c r="E78" s="201">
        <f>COUNTIF(E10:E64,"D")</f>
        <v/>
      </c>
      <c r="F78" s="201">
        <f>COUNTIF(F10:F64,"D")</f>
        <v/>
      </c>
      <c r="G78" s="201">
        <f>COUNTIF(G10:G64,"D")</f>
        <v/>
      </c>
      <c r="H78" s="201">
        <f>COUNTIF(H10:H64,"D")</f>
        <v/>
      </c>
      <c r="I78" s="201">
        <f>COUNTIF(I10:I64,"D")</f>
        <v/>
      </c>
      <c r="J78" s="201">
        <f>COUNTIF(J10:J64,"D")</f>
        <v/>
      </c>
      <c r="K78" s="201">
        <f>COUNTIF(K10:K64,"D")</f>
        <v/>
      </c>
      <c r="L78" s="201">
        <f>COUNTIF(L10:L64,"D")</f>
        <v/>
      </c>
      <c r="M78" s="186" t="n"/>
      <c r="N78" s="186" t="n"/>
      <c r="O78" s="206" t="n"/>
      <c r="P78" s="206" t="n"/>
    </row>
    <row r="79" spans="1:66">
      <c r="A79" s="198" t="n"/>
      <c r="B79" s="585" t="s">
        <v>280</v>
      </c>
      <c r="E79" s="201">
        <f>COUNTIF(E10:E64,"E")</f>
        <v/>
      </c>
      <c r="F79" s="201">
        <f>COUNTIF(F10:F64,"E")</f>
        <v/>
      </c>
      <c r="G79" s="201">
        <f>COUNTIF(G10:G64,"E")</f>
        <v/>
      </c>
      <c r="H79" s="201">
        <f>COUNTIF(H10:H64,"E")</f>
        <v/>
      </c>
      <c r="I79" s="201">
        <f>COUNTIF(I10:I64,"E")</f>
        <v/>
      </c>
      <c r="J79" s="201">
        <f>COUNTIF(J10:J64,"E")</f>
        <v/>
      </c>
      <c r="K79" s="201">
        <f>COUNTIF(K10:K64,"E")</f>
        <v/>
      </c>
      <c r="L79" s="201">
        <f>COUNTIF(L10:L64,"E")</f>
        <v/>
      </c>
      <c r="M79" s="186" t="n"/>
      <c r="N79" s="186" t="n"/>
      <c r="O79" s="206" t="n"/>
      <c r="P79" s="206" t="n"/>
    </row>
    <row r="80" spans="1:66">
      <c r="A80" s="198" t="n"/>
      <c r="B80" s="585" t="s">
        <v>281</v>
      </c>
      <c r="E80" s="201">
        <f>COUNTIF(E10:E64,"U")</f>
        <v/>
      </c>
      <c r="F80" s="201">
        <f>COUNTIF(F10:F64,"U")</f>
        <v/>
      </c>
      <c r="G80" s="201">
        <f>COUNTIF(G10:G64,"U")</f>
        <v/>
      </c>
      <c r="H80" s="201">
        <f>COUNTIF(H10:H64,"U")</f>
        <v/>
      </c>
      <c r="I80" s="201">
        <f>COUNTIF(I10:I64,"U")</f>
        <v/>
      </c>
      <c r="J80" s="201">
        <f>COUNTIF(J10:J64,"U")</f>
        <v/>
      </c>
      <c r="K80" s="201">
        <f>COUNTIF(K10:K64,"U")</f>
        <v/>
      </c>
      <c r="L80" s="201">
        <f>COUNTIF(L10:L64,"U")</f>
        <v/>
      </c>
      <c r="M80" s="186" t="n"/>
      <c r="N80" s="186" t="n"/>
      <c r="O80" s="195" t="n"/>
      <c r="P80" s="195" t="n"/>
    </row>
    <row r="81" spans="1:66">
      <c r="A81" s="195" t="n"/>
      <c r="B81" s="573" t="s">
        <v>57</v>
      </c>
      <c r="E81" s="207">
        <f>E72/E71*100</f>
        <v/>
      </c>
      <c r="F81" s="207">
        <f>F72/F71*100</f>
        <v/>
      </c>
      <c r="G81" s="207">
        <f>G72/G71*100</f>
        <v/>
      </c>
      <c r="H81" s="207">
        <f>H72/H71*100</f>
        <v/>
      </c>
      <c r="I81" s="207">
        <f>I72/I71*100</f>
        <v/>
      </c>
      <c r="J81" s="207">
        <f>J72/J71*100</f>
        <v/>
      </c>
      <c r="K81" s="207">
        <f>K72/K71*100</f>
        <v/>
      </c>
      <c r="L81" s="207">
        <f>L72/L71*100</f>
        <v/>
      </c>
      <c r="M81" s="190" t="n"/>
      <c r="N81" s="190" t="n"/>
      <c r="O81" s="195" t="n"/>
      <c r="P81" s="195" t="n"/>
      <c r="Q81" s="195" t="n"/>
      <c r="R81" s="195" t="n"/>
      <c r="S81" s="195" t="n"/>
      <c r="T81" s="195" t="n"/>
      <c r="U81" s="195" t="n"/>
    </row>
    <row r="82" spans="1:66">
      <c r="A82" s="195" t="n"/>
      <c r="B82" s="573" t="s">
        <v>282</v>
      </c>
      <c r="E82" s="207">
        <f>((SUM(E74*10,E75*9,E76*8,E77*7,E78*6,E79*5)))/E71</f>
        <v/>
      </c>
      <c r="F82" s="207">
        <f>((SUM(F74*10,F75*9,F76*8,F77*7,F78*6,F79*5)))/F71</f>
        <v/>
      </c>
      <c r="G82" s="207">
        <f>((SUM(G74*10,G75*9,G76*8,G77*7,G78*6,G79*5)))/G71</f>
        <v/>
      </c>
      <c r="H82" s="207">
        <f>((SUM(H74*10,H75*9,H76*8,H77*7,H78*6,H79*5)))/H71</f>
        <v/>
      </c>
      <c r="I82" s="207">
        <f>((SUM(I74*10,I75*9,I76*8,I77*7,I78*6,I79*5)))/I71</f>
        <v/>
      </c>
      <c r="J82" s="207">
        <f>((SUM(J74*10,J75*9,J76*8,J77*7,J78*6,J79*5)))/J71</f>
        <v/>
      </c>
      <c r="K82" s="207">
        <f>((SUM(K74*10,K75*9,K76*8,K77*7,K78*6,K79*5)))/K71</f>
        <v/>
      </c>
      <c r="L82" s="207">
        <f>((SUM(L74*10,L75*9,L76*8,L77*7,L78*6,L79*5)))/L71</f>
        <v/>
      </c>
      <c r="M82" s="190" t="n"/>
      <c r="N82" s="190" t="n"/>
      <c r="O82" s="195" t="n"/>
      <c r="P82" s="195" t="n"/>
      <c r="Q82" s="195" t="n"/>
      <c r="R82" s="195" t="n"/>
      <c r="S82" s="195" t="n"/>
      <c r="T82" s="195" t="n"/>
      <c r="U82" s="195" t="n"/>
    </row>
    <row r="83" spans="1:66">
      <c r="A83" s="195" t="n"/>
      <c r="B83" s="573" t="s">
        <v>283</v>
      </c>
      <c r="E83" s="201">
        <f>IF(E74&gt;0,"S",IF(E75&gt;0,"A",IF(E76&gt;0,"B",IF(E77&gt;0,"C",IF(E78&gt;0,"D",IF(E79&gt;0,"E"))))))</f>
        <v/>
      </c>
      <c r="F83" s="201">
        <f>IF(F74&gt;0,"S",IF(F75&gt;0,"A",IF(F76&gt;0,"B",IF(F77&gt;0,"C",IF(F78&gt;0,"D",IF(F79&gt;0,"E"))))))</f>
        <v/>
      </c>
      <c r="G83" s="201">
        <f>IF(G74&gt;0,"S",IF(G75&gt;0,"A",IF(G76&gt;0,"B",IF(G77&gt;0,"C",IF(G78&gt;0,"D",IF(G79&gt;0,"E"))))))</f>
        <v/>
      </c>
      <c r="H83" s="201">
        <f>IF(H74&gt;0,"S",IF(H75&gt;0,"A",IF(H76&gt;0,"B",IF(H77&gt;0,"C",IF(H78&gt;0,"D",IF(H79&gt;0,"E"))))))</f>
        <v/>
      </c>
      <c r="I83" s="201">
        <f>IF(I74&gt;0,"S",IF(I75&gt;0,"A",IF(I76&gt;0,"B",IF(I77&gt;0,"C",IF(I78&gt;0,"D",IF(I79&gt;0,"E"))))))</f>
        <v/>
      </c>
      <c r="J83" s="201">
        <f>IF(J74&gt;0,"S",IF(J75&gt;0,"A",IF(J76&gt;0,"B",IF(J77&gt;0,"C",IF(J78&gt;0,"D",IF(J79&gt;0,"E"))))))</f>
        <v/>
      </c>
      <c r="K83" s="201">
        <f>IF(K74&gt;0,"S",IF(K75&gt;0,"A",IF(K76&gt;0,"B",IF(K77&gt;0,"C",IF(K78&gt;0,"D",IF(K79&gt;0,"E"))))))</f>
        <v/>
      </c>
      <c r="L83" s="201">
        <f>IF(L74&gt;0,"S",IF(L75&gt;0,"A",IF(L76&gt;0,"B",IF(L77&gt;0,"C",IF(L78&gt;0,"D",IF(L79&gt;0,"E"))))))</f>
        <v/>
      </c>
      <c r="M83" s="186" t="n"/>
      <c r="N83" s="186" t="n"/>
      <c r="O83" s="195" t="n"/>
      <c r="P83" s="195" t="n"/>
      <c r="Q83" s="195" t="n"/>
      <c r="R83" s="208" t="n"/>
      <c r="S83" s="208" t="n"/>
      <c r="T83" s="195" t="n"/>
      <c r="U83" s="209" t="n"/>
    </row>
    <row r="84" spans="1:66">
      <c r="A84" s="195" t="n"/>
      <c r="B84" s="573" t="s">
        <v>284</v>
      </c>
      <c r="E84" s="201">
        <f>IF(E80&gt;0,"U",IF(E79&gt;0,"E",IF(E78&gt;0,"D",IF(E77&gt;0,"C",IF(E76&gt;0,"B",IF(E75&gt;0,"A",IF(E74&gt;0,"S")))))))</f>
        <v/>
      </c>
      <c r="F84" s="201">
        <f>IF(F80&gt;0,"U",IF(F79&gt;0,"E",IF(F78&gt;0,"D",IF(F77&gt;0,"C",IF(F76&gt;0,"B",IF(F75&gt;0,"A",IF(F74&gt;0,"S")))))))</f>
        <v/>
      </c>
      <c r="G84" s="201">
        <f>IF(G80&gt;0,"U",IF(G79&gt;0,"E",IF(G78&gt;0,"D",IF(G77&gt;0,"C",IF(G76&gt;0,"B",IF(G75&gt;0,"A",IF(G74&gt;0,"S")))))))</f>
        <v/>
      </c>
      <c r="H84" s="201">
        <f>IF(H80&gt;0,"U",IF(H79&gt;0,"E",IF(H78&gt;0,"D",IF(H77&gt;0,"C",IF(H76&gt;0,"B",IF(H75&gt;0,"A",IF(H74&gt;0,"S")))))))</f>
        <v/>
      </c>
      <c r="I84" s="201">
        <f>IF(I80&gt;0,"U",IF(I79&gt;0,"E",IF(I78&gt;0,"D",IF(I77&gt;0,"C",IF(I76&gt;0,"B",IF(I75&gt;0,"A",IF(I74&gt;0,"S")))))))</f>
        <v/>
      </c>
      <c r="J84" s="201">
        <f>IF(J80&gt;0,"U",IF(J79&gt;0,"E",IF(J78&gt;0,"D",IF(J77&gt;0,"C",IF(J76&gt;0,"B",IF(J75&gt;0,"A",IF(J74&gt;0,"S")))))))</f>
        <v/>
      </c>
      <c r="K84" s="201">
        <f>IF(K80&gt;0,"U",IF(K79&gt;0,"E",IF(K78&gt;0,"D",IF(K77&gt;0,"C",IF(K76&gt;0,"B",IF(K75&gt;0,"A",IF(K74&gt;0,"S")))))))</f>
        <v/>
      </c>
      <c r="L84" s="201">
        <f>IF(L80&gt;0,"U",IF(L79&gt;0,"E",IF(L78&gt;0,"D",IF(L77&gt;0,"C",IF(L76&gt;0,"B",IF(L75&gt;0,"A",IF(L74&gt;0,"S")))))))</f>
        <v/>
      </c>
      <c r="M84" s="186" t="n"/>
      <c r="N84" s="186" t="n"/>
      <c r="O84" s="195" t="n"/>
      <c r="P84" s="195" t="n"/>
      <c r="Q84" s="195" t="n"/>
      <c r="R84" s="208" t="n"/>
      <c r="S84" s="208" t="n"/>
      <c r="T84" s="195" t="n"/>
      <c r="U84" s="209" t="n"/>
    </row>
    <row r="85" spans="1:66">
      <c r="A85" s="195" t="n"/>
      <c r="B85" s="195" t="n"/>
      <c r="C85" s="195" t="n"/>
      <c r="D85" s="195" t="n"/>
      <c r="E85" s="195" t="n"/>
      <c r="F85" s="195" t="n"/>
      <c r="G85" s="195" t="n"/>
      <c r="H85" s="195" t="n"/>
      <c r="I85" s="209" t="n"/>
      <c r="J85" s="208" t="n"/>
      <c r="K85" s="208" t="n"/>
      <c r="L85" s="195" t="n"/>
      <c r="M85" s="195" t="n"/>
      <c r="N85" s="195" t="n"/>
      <c r="O85" s="195" t="n"/>
      <c r="P85" s="195" t="n"/>
      <c r="Q85" s="195" t="n"/>
      <c r="R85" s="569" t="n"/>
      <c r="S85" s="569" t="n"/>
      <c r="T85" s="569" t="n"/>
      <c r="U85" s="569" t="n"/>
    </row>
    <row r="86" spans="1:66">
      <c r="A86" s="195" t="n"/>
      <c r="B86" s="195" t="n"/>
      <c r="C86" s="195" t="n"/>
      <c r="D86" s="195" t="n"/>
      <c r="E86" s="195" t="n"/>
      <c r="F86" s="195" t="n"/>
      <c r="G86" s="195" t="n"/>
      <c r="H86" s="195" t="n"/>
      <c r="I86" s="209" t="n"/>
      <c r="J86" s="208" t="n"/>
      <c r="K86" s="208" t="n"/>
      <c r="L86" s="195" t="n"/>
      <c r="M86" s="195" t="n"/>
      <c r="N86" s="195" t="n"/>
      <c r="O86" s="195" t="n"/>
      <c r="P86" s="195" t="n"/>
      <c r="Q86" s="195" t="n"/>
      <c r="R86" s="569" t="n"/>
      <c r="S86" s="569" t="n"/>
      <c r="T86" s="569" t="n"/>
      <c r="U86" s="569" t="n"/>
    </row>
    <row r="87" spans="1:66">
      <c r="A87" s="195" t="n"/>
      <c r="B87" s="195" t="n"/>
      <c r="C87" s="195" t="n"/>
      <c r="D87" s="195" t="n"/>
      <c r="E87" s="195" t="n"/>
      <c r="F87" s="195" t="n"/>
      <c r="G87" s="195" t="n"/>
      <c r="H87" s="195" t="n"/>
      <c r="I87" s="209" t="n"/>
      <c r="J87" s="208" t="n"/>
      <c r="K87" s="208" t="n"/>
      <c r="L87" s="195" t="n"/>
      <c r="M87" s="195" t="n"/>
      <c r="N87" s="195" t="n"/>
      <c r="O87" s="195" t="n"/>
      <c r="P87" s="195" t="n"/>
      <c r="Q87" s="195" t="n"/>
      <c r="R87" s="569" t="n"/>
      <c r="S87" s="569" t="n"/>
      <c r="T87" s="569" t="n"/>
      <c r="U87" s="569" t="n"/>
    </row>
    <row r="88" spans="1:66">
      <c r="A88" s="195" t="n"/>
      <c r="G88" s="195" t="n"/>
      <c r="H88" s="195" t="n"/>
      <c r="I88" s="209" t="n"/>
      <c r="J88" s="208" t="n"/>
      <c r="K88" s="208" t="n"/>
      <c r="L88" s="195" t="n"/>
      <c r="M88" s="195" t="n"/>
      <c r="N88" s="195" t="n"/>
      <c r="O88" s="195" t="n"/>
      <c r="P88" s="195" t="n"/>
      <c r="Q88" s="195" t="n"/>
      <c r="R88" s="569" t="n"/>
      <c r="S88" s="569" t="n"/>
      <c r="T88" s="569" t="n"/>
      <c r="U88" s="569" t="n"/>
    </row>
    <row r="89" spans="1:66">
      <c r="A89" s="195" t="n"/>
      <c r="B89" s="590" t="s">
        <v>285</v>
      </c>
      <c r="F89" s="210">
        <f>SUM(E71:L71)</f>
        <v/>
      </c>
      <c r="G89" s="195" t="n"/>
      <c r="H89" s="195" t="n"/>
      <c r="I89" s="209" t="n"/>
      <c r="J89" s="208" t="n"/>
      <c r="K89" s="208" t="n"/>
      <c r="L89" s="195" t="n"/>
      <c r="M89" s="195" t="n"/>
      <c r="N89" s="195" t="n"/>
      <c r="O89" s="195" t="n"/>
      <c r="P89" s="195" t="n"/>
      <c r="Q89" s="195" t="n"/>
      <c r="R89" s="569" t="n"/>
      <c r="S89" s="569" t="n"/>
      <c r="T89" s="569" t="n"/>
      <c r="U89" s="569" t="n"/>
    </row>
    <row r="90" spans="1:66">
      <c r="A90" s="195" t="n"/>
      <c r="B90" s="573" t="s">
        <v>286</v>
      </c>
      <c r="F90" s="210">
        <f>SUM(E72:L72)</f>
        <v/>
      </c>
      <c r="G90" s="195" t="n"/>
      <c r="H90" s="195" t="n"/>
      <c r="I90" s="209" t="n"/>
      <c r="J90" s="208" t="n"/>
      <c r="K90" s="208" t="n"/>
      <c r="L90" s="195" t="n"/>
      <c r="M90" s="195" t="n"/>
      <c r="N90" s="195" t="n"/>
      <c r="O90" s="195" t="n"/>
      <c r="P90" s="195" t="n"/>
      <c r="Q90" s="195" t="n"/>
      <c r="R90" s="569" t="n"/>
      <c r="S90" s="569" t="n"/>
      <c r="T90" s="569" t="n"/>
      <c r="U90" s="569" t="n"/>
    </row>
    <row r="91" spans="1:66">
      <c r="A91" s="195" t="n"/>
      <c r="B91" s="573" t="s">
        <v>287</v>
      </c>
      <c r="F91" s="211">
        <f>F90/F89*100</f>
        <v/>
      </c>
      <c r="G91" s="195" t="n"/>
      <c r="H91" s="195" t="n"/>
      <c r="I91" s="209" t="n"/>
      <c r="J91" s="208" t="n"/>
      <c r="K91" s="208" t="n"/>
      <c r="L91" s="195" t="n"/>
      <c r="M91" s="195" t="n"/>
      <c r="N91" s="195" t="n"/>
      <c r="O91" s="195" t="n"/>
      <c r="P91" s="195" t="n"/>
      <c r="Q91" s="195" t="n"/>
      <c r="R91" s="569" t="n"/>
      <c r="S91" s="569" t="n"/>
      <c r="T91" s="569" t="n"/>
      <c r="U91" s="569" t="n"/>
    </row>
    <row r="92" spans="1:66">
      <c r="A92" s="195" t="n"/>
      <c r="B92" s="212" t="n"/>
      <c r="C92" s="212" t="n"/>
      <c r="D92" s="213" t="n"/>
      <c r="E92" s="213" t="n"/>
      <c r="F92" s="214" t="n"/>
      <c r="G92" s="195" t="n"/>
      <c r="H92" s="195" t="n"/>
      <c r="I92" s="209" t="n"/>
      <c r="J92" s="208" t="n"/>
      <c r="K92" s="208" t="n"/>
      <c r="L92" s="195" t="n"/>
      <c r="M92" s="195" t="n"/>
      <c r="N92" s="195" t="n"/>
      <c r="O92" s="195" t="n"/>
      <c r="P92" s="195" t="n"/>
      <c r="Q92" s="195" t="n"/>
      <c r="R92" s="569" t="n"/>
      <c r="S92" s="569" t="n"/>
      <c r="T92" s="569" t="n"/>
      <c r="U92" s="569" t="n"/>
    </row>
    <row r="93" spans="1:66">
      <c r="A93" s="195" t="n"/>
      <c r="B93" s="212" t="n"/>
      <c r="C93" s="212" t="n"/>
      <c r="D93" s="213" t="n"/>
      <c r="E93" s="213" t="n"/>
      <c r="F93" s="214" t="n"/>
      <c r="G93" s="195" t="n"/>
      <c r="H93" s="195" t="n"/>
      <c r="I93" s="209" t="n"/>
      <c r="J93" s="208" t="n"/>
      <c r="K93" s="208" t="n"/>
      <c r="L93" s="195" t="n"/>
      <c r="M93" s="195" t="n"/>
      <c r="N93" s="195" t="n"/>
      <c r="O93" s="195" t="n"/>
      <c r="P93" s="195" t="n"/>
      <c r="Q93" s="195" t="n"/>
      <c r="R93" s="569" t="n"/>
      <c r="S93" s="569" t="n"/>
      <c r="T93" s="569" t="n"/>
      <c r="U93" s="569" t="n"/>
    </row>
    <row r="94" spans="1:66">
      <c r="A94" s="195" t="n"/>
      <c r="B94" s="212" t="n"/>
      <c r="C94" s="212" t="n"/>
      <c r="D94" s="213" t="n"/>
      <c r="E94" s="213" t="n"/>
      <c r="F94" s="214" t="n"/>
      <c r="G94" s="195" t="n"/>
      <c r="H94" s="195" t="n"/>
      <c r="I94" s="209" t="n"/>
      <c r="J94" s="208" t="n"/>
      <c r="K94" s="208" t="n"/>
      <c r="L94" s="195" t="n"/>
      <c r="M94" s="195" t="n"/>
      <c r="N94" s="195" t="n"/>
      <c r="O94" s="195" t="n"/>
      <c r="P94" s="195" t="n"/>
      <c r="Q94" s="195" t="n"/>
      <c r="R94" s="569" t="n"/>
      <c r="S94" s="569" t="n"/>
      <c r="T94" s="569" t="n"/>
      <c r="U94" s="569" t="n"/>
    </row>
    <row r="95" spans="1:66">
      <c r="A95" s="195" t="n"/>
      <c r="B95" s="195" t="n"/>
      <c r="C95" s="195" t="n"/>
      <c r="D95" s="195" t="n"/>
      <c r="E95" s="195" t="n"/>
      <c r="F95" s="195" t="n"/>
      <c r="G95" s="195" t="n"/>
      <c r="H95" s="195" t="n"/>
      <c r="I95" s="209" t="n"/>
      <c r="J95" s="208" t="n"/>
      <c r="K95" s="208" t="n"/>
      <c r="L95" s="195" t="n"/>
      <c r="M95" s="195" t="n"/>
      <c r="N95" s="195" t="n"/>
      <c r="O95" s="195" t="n"/>
      <c r="P95" s="195" t="n"/>
      <c r="Q95" s="195" t="n"/>
      <c r="R95" s="569" t="n"/>
      <c r="S95" s="569" t="n"/>
      <c r="T95" s="569" t="n"/>
      <c r="U95" s="569" t="n"/>
    </row>
    <row r="96" spans="1:66">
      <c r="A96" s="569" t="n"/>
      <c r="B96" s="593" t="s">
        <v>175</v>
      </c>
      <c r="M96" s="569" t="n"/>
      <c r="N96" s="569" t="n"/>
      <c r="O96" s="569" t="n"/>
      <c r="P96" s="569" t="n"/>
      <c r="Q96" s="569" t="n"/>
      <c r="R96" s="569" t="n"/>
      <c r="S96" s="569" t="n"/>
      <c r="T96" s="569" t="n"/>
      <c r="U96" s="569" t="n"/>
    </row>
    <row r="97" spans="1:66">
      <c r="A97" s="569" t="n"/>
      <c r="B97" s="593" t="s">
        <v>176</v>
      </c>
      <c r="M97" s="569" t="n"/>
      <c r="N97" s="569" t="n"/>
      <c r="O97" s="569" t="n"/>
      <c r="P97" s="569" t="n"/>
      <c r="Q97" s="569" t="n"/>
      <c r="R97" s="569" t="n"/>
      <c r="S97" s="569" t="n"/>
      <c r="T97" s="569" t="n"/>
      <c r="U97" s="569" t="n"/>
    </row>
    <row r="98" spans="1:66">
      <c r="A98" s="569" t="n"/>
      <c r="B98" s="569" t="n"/>
      <c r="C98" s="569" t="n"/>
      <c r="D98" s="569" t="n"/>
      <c r="E98" s="569" t="n"/>
      <c r="F98" s="569" t="n"/>
      <c r="G98" s="569" t="n"/>
      <c r="H98" s="569" t="n"/>
      <c r="I98" s="569" t="n"/>
      <c r="J98" s="569" t="n"/>
      <c r="K98" s="569" t="n"/>
      <c r="L98" s="569" t="n"/>
      <c r="M98" s="569" t="n"/>
      <c r="N98" s="569" t="n"/>
      <c r="O98" s="569" t="n"/>
      <c r="P98" s="569" t="n"/>
      <c r="Q98" s="569" t="n"/>
      <c r="R98" s="569" t="n"/>
      <c r="S98" s="569" t="n"/>
      <c r="T98" s="569" t="n"/>
      <c r="U98" s="569" t="n"/>
    </row>
    <row r="99" spans="1:66">
      <c r="A99" s="569" t="n"/>
      <c r="B99" s="569" t="n"/>
      <c r="C99" s="569" t="n"/>
      <c r="D99" s="569" t="n"/>
      <c r="E99" s="569" t="n"/>
      <c r="F99" s="569" t="n"/>
      <c r="G99" s="569" t="n"/>
      <c r="H99" s="569" t="n"/>
      <c r="I99" s="569" t="n"/>
      <c r="J99" s="569" t="n"/>
      <c r="K99" s="569" t="n"/>
      <c r="L99" s="569" t="n"/>
      <c r="M99" s="569" t="n"/>
      <c r="N99" s="569" t="n"/>
      <c r="O99" s="569" t="n"/>
      <c r="P99" s="569" t="n"/>
      <c r="Q99" s="569" t="n"/>
      <c r="R99" s="569" t="n"/>
      <c r="S99" s="569" t="n"/>
      <c r="T99" s="569" t="n"/>
      <c r="U99" s="569" t="n"/>
    </row>
    <row r="100" spans="1:66">
      <c r="A100" s="569" t="n"/>
      <c r="B100" s="569" t="n"/>
      <c r="C100" s="569" t="n"/>
      <c r="D100" s="569" t="n"/>
      <c r="E100" s="569" t="n"/>
      <c r="F100" s="569" t="n"/>
      <c r="G100" s="569" t="n"/>
      <c r="H100" s="569" t="n"/>
      <c r="I100" s="569" t="n"/>
      <c r="J100" s="569" t="n"/>
      <c r="K100" s="569" t="n"/>
      <c r="L100" s="569" t="n"/>
      <c r="M100" s="569" t="n"/>
      <c r="N100" s="569" t="n"/>
      <c r="O100" s="569" t="n"/>
      <c r="P100" s="569" t="n"/>
      <c r="Q100" s="569" t="n"/>
      <c r="R100" s="569" t="n"/>
      <c r="S100" s="569" t="n"/>
      <c r="T100" s="569" t="n"/>
      <c r="U100" s="569" t="n"/>
    </row>
    <row r="101" spans="1:66">
      <c r="A101" s="569" t="n"/>
      <c r="B101" s="569" t="n"/>
      <c r="C101" s="569" t="n"/>
      <c r="D101" s="569" t="n"/>
      <c r="E101" s="569" t="n"/>
      <c r="F101" s="569" t="n"/>
      <c r="G101" s="569" t="n"/>
      <c r="H101" s="569" t="n"/>
      <c r="I101" s="569" t="n"/>
      <c r="J101" s="569" t="n"/>
      <c r="K101" s="569" t="n"/>
      <c r="L101" s="569" t="n"/>
      <c r="M101" s="569" t="n"/>
      <c r="N101" s="569" t="n"/>
      <c r="O101" s="569" t="n"/>
      <c r="P101" s="569" t="n"/>
      <c r="Q101" s="569" t="n"/>
      <c r="R101" s="569" t="n"/>
      <c r="S101" s="569" t="n"/>
      <c r="T101" s="569" t="n"/>
      <c r="U101" s="569" t="n"/>
    </row>
    <row r="102" spans="1:66">
      <c r="A102" s="569" t="n"/>
      <c r="B102" s="569" t="n"/>
      <c r="C102" s="569" t="n"/>
      <c r="D102" s="569" t="n"/>
      <c r="E102" s="569" t="n"/>
      <c r="F102" s="569" t="n"/>
      <c r="G102" s="569" t="n"/>
      <c r="H102" s="569" t="n"/>
      <c r="I102" s="569" t="n"/>
      <c r="J102" s="569" t="n"/>
      <c r="K102" s="569" t="n"/>
      <c r="L102" s="569" t="n"/>
      <c r="M102" s="569" t="n"/>
      <c r="N102" s="569" t="n"/>
      <c r="O102" s="569" t="n"/>
      <c r="P102" s="569" t="n"/>
      <c r="Q102" s="569" t="n"/>
      <c r="R102" s="569" t="n"/>
      <c r="S102" s="569" t="n"/>
      <c r="T102" s="569" t="n"/>
      <c r="U102" s="569" t="n"/>
    </row>
    <row r="103" spans="1:66">
      <c r="A103" s="569" t="n"/>
      <c r="B103" s="569" t="n"/>
      <c r="C103" s="569" t="n"/>
      <c r="D103" s="569" t="n"/>
      <c r="E103" s="569" t="n"/>
      <c r="F103" s="569" t="n"/>
      <c r="G103" s="569" t="n"/>
      <c r="H103" s="569" t="n"/>
      <c r="I103" s="569" t="n"/>
      <c r="J103" s="569" t="n"/>
      <c r="K103" s="569" t="n"/>
      <c r="L103" s="569" t="n"/>
      <c r="M103" s="569" t="n"/>
      <c r="N103" s="569" t="n"/>
      <c r="O103" s="569" t="n"/>
      <c r="P103" s="569" t="n"/>
      <c r="Q103" s="569" t="n"/>
      <c r="R103" s="569" t="n"/>
      <c r="S103" s="569" t="n"/>
      <c r="T103" s="569" t="n"/>
      <c r="U103" s="569" t="n"/>
    </row>
    <row r="104" spans="1:66">
      <c r="A104" s="569" t="n"/>
      <c r="B104" s="569" t="n"/>
      <c r="C104" s="569" t="n"/>
      <c r="D104" s="569" t="n"/>
      <c r="E104" s="569" t="n"/>
      <c r="F104" s="569" t="n"/>
      <c r="G104" s="569" t="n"/>
      <c r="H104" s="569" t="n"/>
      <c r="I104" s="569" t="n"/>
      <c r="J104" s="569" t="n"/>
      <c r="K104" s="569" t="n"/>
      <c r="L104" s="569" t="n"/>
      <c r="M104" s="569" t="n"/>
      <c r="N104" s="569" t="n"/>
      <c r="O104" s="569" t="n"/>
      <c r="P104" s="569" t="n"/>
      <c r="Q104" s="569" t="n"/>
      <c r="R104" s="569" t="n"/>
      <c r="S104" s="569" t="n"/>
      <c r="T104" s="569" t="n"/>
      <c r="U104" s="569" t="n"/>
    </row>
    <row r="105" spans="1:66">
      <c r="A105" s="569" t="n"/>
      <c r="B105" s="569" t="n"/>
      <c r="C105" s="569" t="n"/>
      <c r="D105" s="569" t="n"/>
      <c r="E105" s="569" t="n"/>
      <c r="F105" s="569" t="n"/>
      <c r="G105" s="569" t="n"/>
      <c r="H105" s="569" t="n"/>
      <c r="I105" s="569" t="n"/>
      <c r="J105" s="569" t="n"/>
      <c r="K105" s="569" t="n"/>
      <c r="L105" s="569" t="n"/>
      <c r="M105" s="569" t="n"/>
      <c r="N105" s="569" t="n"/>
      <c r="O105" s="569" t="n"/>
      <c r="P105" s="569" t="n"/>
      <c r="Q105" s="569" t="n"/>
      <c r="R105" s="569" t="n"/>
      <c r="S105" s="569" t="n"/>
      <c r="T105" s="569" t="n"/>
      <c r="U105" s="569" t="n"/>
    </row>
    <row r="106" spans="1:66">
      <c r="A106" s="569" t="n"/>
      <c r="B106" s="569" t="n"/>
      <c r="C106" s="569" t="n"/>
      <c r="D106" s="569" t="n"/>
      <c r="E106" s="569" t="n"/>
      <c r="F106" s="569" t="n"/>
      <c r="G106" s="569" t="n"/>
      <c r="H106" s="569" t="n"/>
      <c r="I106" s="569" t="n"/>
      <c r="J106" s="569" t="n"/>
      <c r="K106" s="569" t="n"/>
      <c r="L106" s="569" t="n"/>
      <c r="M106" s="569" t="n"/>
      <c r="N106" s="569" t="n"/>
      <c r="O106" s="569" t="n"/>
      <c r="P106" s="569" t="n"/>
      <c r="Q106" s="569" t="n"/>
      <c r="R106" s="569" t="n"/>
      <c r="S106" s="569" t="n"/>
      <c r="T106" s="569" t="n"/>
      <c r="U106" s="569" t="n"/>
    </row>
    <row r="107" spans="1:66">
      <c r="A107" s="569" t="n"/>
      <c r="B107" s="569" t="n"/>
      <c r="C107" s="569" t="n"/>
      <c r="D107" s="569" t="n"/>
      <c r="E107" s="569" t="n"/>
      <c r="F107" s="569" t="n"/>
      <c r="G107" s="569" t="n"/>
      <c r="H107" s="569" t="n"/>
      <c r="I107" s="569" t="n"/>
      <c r="J107" s="569" t="n"/>
      <c r="K107" s="569" t="n"/>
      <c r="L107" s="569" t="n"/>
      <c r="M107" s="569" t="n"/>
      <c r="N107" s="569" t="n"/>
      <c r="O107" s="569" t="n"/>
      <c r="P107" s="569" t="n"/>
      <c r="Q107" s="569" t="n"/>
      <c r="R107" s="569" t="n"/>
      <c r="S107" s="569" t="n"/>
      <c r="T107" s="569" t="n"/>
      <c r="U107" s="569" t="n"/>
    </row>
    <row r="108" spans="1:66">
      <c r="A108" s="569" t="n"/>
      <c r="B108" s="569" t="n"/>
      <c r="C108" s="569" t="n"/>
      <c r="D108" s="569" t="n"/>
      <c r="E108" s="569" t="n"/>
      <c r="F108" s="569" t="n"/>
      <c r="G108" s="569" t="n"/>
      <c r="H108" s="569" t="n"/>
      <c r="I108" s="569" t="n"/>
      <c r="J108" s="569" t="n"/>
      <c r="K108" s="569" t="n"/>
      <c r="L108" s="569" t="n"/>
      <c r="M108" s="569" t="n"/>
      <c r="N108" s="569" t="n"/>
      <c r="O108" s="569" t="n"/>
      <c r="P108" s="569" t="n"/>
      <c r="Q108" s="569" t="n"/>
      <c r="R108" s="569" t="n"/>
      <c r="S108" s="569" t="n"/>
      <c r="T108" s="569" t="n"/>
      <c r="U108" s="569" t="n"/>
    </row>
    <row r="109" spans="1:66">
      <c r="A109" s="569" t="n"/>
      <c r="B109" s="569" t="n"/>
      <c r="C109" s="569" t="n"/>
      <c r="D109" s="569" t="n"/>
      <c r="E109" s="569" t="n"/>
      <c r="F109" s="569" t="n"/>
      <c r="G109" s="569" t="n"/>
      <c r="H109" s="569" t="n"/>
      <c r="I109" s="569" t="n"/>
      <c r="J109" s="569" t="n"/>
      <c r="K109" s="569" t="n"/>
      <c r="L109" s="569" t="n"/>
      <c r="M109" s="569" t="n"/>
      <c r="N109" s="569" t="n"/>
      <c r="O109" s="569" t="n"/>
      <c r="P109" s="569" t="n"/>
      <c r="Q109" s="569" t="n"/>
      <c r="R109" s="569" t="n"/>
      <c r="S109" s="569" t="n"/>
      <c r="T109" s="569" t="n"/>
      <c r="U109" s="569" t="n"/>
    </row>
    <row r="110" spans="1:66">
      <c r="A110" s="569" t="n"/>
      <c r="B110" s="569" t="n"/>
      <c r="C110" s="569" t="n"/>
      <c r="D110" s="569" t="n"/>
      <c r="E110" s="569" t="n"/>
      <c r="F110" s="569" t="n"/>
      <c r="G110" s="569" t="n"/>
      <c r="H110" s="569" t="n"/>
      <c r="I110" s="569" t="n"/>
      <c r="J110" s="569" t="n"/>
      <c r="K110" s="569" t="n"/>
      <c r="L110" s="569" t="n"/>
      <c r="M110" s="569" t="n"/>
      <c r="N110" s="569" t="n"/>
      <c r="O110" s="569" t="n"/>
      <c r="P110" s="569" t="n"/>
      <c r="Q110" s="569" t="n"/>
      <c r="R110" s="569" t="n"/>
      <c r="S110" s="569" t="n"/>
      <c r="T110" s="569" t="n"/>
      <c r="U110" s="569" t="n"/>
    </row>
    <row r="111" spans="1:66">
      <c r="A111" s="569" t="n"/>
      <c r="B111" s="569" t="n"/>
      <c r="C111" s="569" t="n"/>
      <c r="D111" s="569" t="n"/>
      <c r="E111" s="569" t="n"/>
      <c r="F111" s="569" t="n"/>
      <c r="G111" s="569" t="n"/>
      <c r="H111" s="569" t="n"/>
      <c r="I111" s="569" t="n"/>
      <c r="J111" s="569" t="n"/>
      <c r="K111" s="569" t="n"/>
      <c r="L111" s="569" t="n"/>
      <c r="M111" s="569" t="n"/>
      <c r="N111" s="569" t="n"/>
      <c r="O111" s="569" t="n"/>
      <c r="P111" s="569" t="n"/>
      <c r="Q111" s="569" t="n"/>
      <c r="R111" s="569" t="n"/>
      <c r="S111" s="569" t="n"/>
      <c r="T111" s="569" t="n"/>
      <c r="U111" s="569" t="n"/>
    </row>
    <row r="112" spans="1:66">
      <c r="A112" s="569" t="n"/>
      <c r="B112" s="569" t="n"/>
      <c r="C112" s="569" t="n"/>
      <c r="D112" s="569" t="n"/>
      <c r="E112" s="569" t="n"/>
      <c r="F112" s="569" t="n"/>
      <c r="G112" s="569" t="n"/>
      <c r="H112" s="569" t="n"/>
      <c r="I112" s="569" t="n"/>
      <c r="J112" s="569" t="n"/>
      <c r="K112" s="569" t="n"/>
      <c r="L112" s="569" t="n"/>
      <c r="M112" s="569" t="n"/>
      <c r="N112" s="569" t="n"/>
      <c r="O112" s="569" t="n"/>
      <c r="P112" s="569" t="n"/>
      <c r="Q112" s="569" t="n"/>
      <c r="R112" s="569" t="n"/>
      <c r="S112" s="569" t="n"/>
      <c r="T112" s="569" t="n"/>
      <c r="U112" s="569" t="n"/>
    </row>
    <row r="113" spans="1:66">
      <c r="A113" s="569" t="n"/>
      <c r="B113" s="569" t="n"/>
      <c r="C113" s="569" t="n"/>
      <c r="D113" s="569" t="n"/>
      <c r="E113" s="569" t="n"/>
      <c r="F113" s="569" t="n"/>
      <c r="G113" s="569" t="n"/>
      <c r="H113" s="569" t="n"/>
      <c r="I113" s="569" t="n"/>
      <c r="J113" s="569" t="n"/>
      <c r="K113" s="569" t="n"/>
      <c r="L113" s="569" t="n"/>
      <c r="M113" s="569" t="n"/>
      <c r="N113" s="569" t="n"/>
      <c r="O113" s="569" t="n"/>
      <c r="P113" s="569" t="n"/>
      <c r="Q113" s="569" t="n"/>
      <c r="R113" s="569" t="n"/>
      <c r="S113" s="569" t="n"/>
      <c r="T113" s="569" t="n"/>
      <c r="U113" s="569" t="n"/>
    </row>
    <row r="114" spans="1:66">
      <c r="A114" s="569" t="n"/>
      <c r="B114" s="569" t="n"/>
      <c r="C114" s="569" t="n"/>
      <c r="D114" s="569" t="n"/>
      <c r="E114" s="569" t="n"/>
      <c r="F114" s="569" t="n"/>
      <c r="G114" s="569" t="n"/>
      <c r="H114" s="569" t="n"/>
      <c r="I114" s="569" t="n"/>
      <c r="J114" s="569" t="n"/>
      <c r="K114" s="569" t="n"/>
      <c r="L114" s="569" t="n"/>
      <c r="M114" s="569" t="n"/>
      <c r="N114" s="569" t="n"/>
      <c r="O114" s="569" t="n"/>
      <c r="P114" s="569" t="n"/>
      <c r="Q114" s="569" t="n"/>
      <c r="R114" s="569" t="n"/>
      <c r="S114" s="569" t="n"/>
      <c r="T114" s="569" t="n"/>
      <c r="U114" s="569" t="n"/>
    </row>
    <row r="115" spans="1:66">
      <c r="A115" s="569" t="n"/>
      <c r="B115" s="569" t="n"/>
      <c r="C115" s="569" t="n"/>
      <c r="D115" s="569" t="n"/>
      <c r="E115" s="569" t="n"/>
      <c r="F115" s="569" t="n"/>
      <c r="G115" s="569" t="n"/>
      <c r="H115" s="569" t="n"/>
      <c r="I115" s="569" t="n"/>
      <c r="J115" s="569" t="n"/>
      <c r="K115" s="569" t="n"/>
      <c r="L115" s="569" t="n"/>
      <c r="M115" s="569" t="n"/>
      <c r="N115" s="569" t="n"/>
      <c r="O115" s="569" t="n"/>
      <c r="P115" s="569" t="n"/>
      <c r="Q115" s="569" t="n"/>
      <c r="R115" s="569" t="n"/>
      <c r="S115" s="569" t="n"/>
      <c r="T115" s="569" t="n"/>
      <c r="U115" s="569" t="n"/>
    </row>
    <row r="116" spans="1:66">
      <c r="A116" s="569" t="n"/>
      <c r="B116" s="569" t="n"/>
      <c r="C116" s="569" t="n"/>
      <c r="D116" s="569" t="n"/>
      <c r="E116" s="569" t="n"/>
      <c r="F116" s="569" t="n"/>
      <c r="G116" s="569" t="n"/>
      <c r="H116" s="569" t="n"/>
      <c r="I116" s="569" t="n"/>
      <c r="J116" s="569" t="n"/>
      <c r="K116" s="569" t="n"/>
      <c r="L116" s="569" t="n"/>
      <c r="M116" s="569" t="n"/>
      <c r="N116" s="569" t="n"/>
      <c r="O116" s="569" t="n"/>
      <c r="P116" s="569" t="n"/>
      <c r="Q116" s="569" t="n"/>
      <c r="R116" s="569" t="n"/>
      <c r="S116" s="569" t="n"/>
      <c r="T116" s="569" t="n"/>
      <c r="U116" s="569" t="n"/>
    </row>
    <row customHeight="1" ht="15" r="117" s="333" spans="1:66">
      <c r="A117" s="569" t="n"/>
      <c r="B117" s="520" t="s">
        <v>50</v>
      </c>
      <c r="C117" s="520" t="n"/>
      <c r="D117" s="520" t="s">
        <v>103</v>
      </c>
      <c r="E117" s="520" t="s">
        <v>52</v>
      </c>
      <c r="I117" s="520" t="s">
        <v>53</v>
      </c>
      <c r="L117" s="520" t="s">
        <v>57</v>
      </c>
      <c r="M117" s="520" t="s">
        <v>58</v>
      </c>
      <c r="N117" s="570" t="n"/>
      <c r="O117" s="569" t="n"/>
      <c r="P117" s="569" t="n"/>
      <c r="Q117" s="569" t="n"/>
      <c r="R117" s="569" t="n"/>
      <c r="S117" s="569" t="n"/>
      <c r="T117" s="569" t="n"/>
      <c r="U117" s="569" t="n"/>
      <c r="V117" s="569" t="n"/>
      <c r="W117" s="569" t="n"/>
      <c r="X117" s="569" t="n"/>
      <c r="Y117" s="569" t="n"/>
      <c r="Z117" s="569" t="n"/>
      <c r="AA117" s="569" t="n"/>
      <c r="AB117" s="569" t="n"/>
      <c r="AC117" s="195" t="n"/>
      <c r="AD117" s="195" t="n"/>
      <c r="AE117" s="195" t="n"/>
      <c r="AF117" s="195" t="n"/>
      <c r="AG117" s="195" t="n"/>
      <c r="AH117" s="195" t="n"/>
      <c r="AI117" s="195" t="n"/>
      <c r="AJ117" s="195" t="n"/>
      <c r="AK117" s="195" t="n"/>
      <c r="AL117" s="569" t="n"/>
      <c r="AM117" s="569" t="n"/>
      <c r="AN117" s="569" t="n"/>
      <c r="AO117" s="569" t="n"/>
      <c r="AP117" s="569" t="n"/>
      <c r="AQ117" s="569" t="n"/>
      <c r="AR117" s="569" t="n"/>
      <c r="AS117" s="569" t="n"/>
      <c r="AT117" s="569" t="n"/>
      <c r="AU117" s="569" t="n"/>
      <c r="AV117" s="569" t="n"/>
      <c r="AW117" s="569" t="n"/>
      <c r="AX117" s="569" t="n"/>
      <c r="AY117" s="569" t="n"/>
      <c r="AZ117" s="569" t="n"/>
      <c r="BA117" s="569" t="n"/>
      <c r="BB117" s="569" t="n"/>
      <c r="BC117" s="569" t="n"/>
      <c r="BD117" s="569" t="n"/>
      <c r="BE117" s="569" t="n"/>
      <c r="BF117" s="569" t="n"/>
      <c r="BG117" s="569" t="n"/>
      <c r="BH117" s="569" t="n"/>
      <c r="BI117" s="569" t="n"/>
      <c r="BJ117" s="569" t="n"/>
      <c r="BK117" s="569" t="n"/>
      <c r="BL117" s="569" t="n"/>
      <c r="BM117" s="569" t="n"/>
      <c r="BN117" s="569" t="n"/>
    </row>
    <row customHeight="1" ht="15" r="118" s="333" spans="1:66">
      <c r="A118" s="569" t="n"/>
      <c r="B118" s="107" t="n">
        <v>1</v>
      </c>
      <c r="C118" s="107" t="n"/>
      <c r="D118" s="215" t="s">
        <v>104</v>
      </c>
      <c r="E118" s="545" t="s">
        <v>105</v>
      </c>
      <c r="I118" s="550" t="s">
        <v>106</v>
      </c>
      <c r="L118" s="216" t="n"/>
      <c r="M118" s="217" t="n"/>
      <c r="N118" s="109" t="n"/>
      <c r="O118" s="569" t="n"/>
      <c r="P118" s="569" t="n"/>
      <c r="Q118" s="569" t="n"/>
      <c r="R118" s="569" t="n"/>
      <c r="S118" s="569" t="n"/>
      <c r="T118" s="569" t="n"/>
      <c r="U118" s="569" t="n"/>
      <c r="V118" s="569" t="n"/>
      <c r="W118" s="569" t="n"/>
      <c r="X118" s="569" t="n"/>
      <c r="Y118" s="569" t="n"/>
      <c r="Z118" s="569" t="n"/>
      <c r="AA118" s="569" t="n"/>
      <c r="AB118" s="569" t="n"/>
      <c r="AC118" s="195" t="n"/>
      <c r="AD118" s="195" t="n"/>
      <c r="AE118" s="195" t="n"/>
      <c r="AF118" s="195" t="n"/>
      <c r="AG118" s="195" t="n"/>
      <c r="AH118" s="195" t="n"/>
      <c r="AI118" s="195" t="n"/>
      <c r="AJ118" s="195" t="n"/>
      <c r="AK118" s="195" t="n"/>
      <c r="AL118" s="569" t="n"/>
      <c r="AM118" s="569" t="n"/>
      <c r="AN118" s="569" t="n"/>
      <c r="AO118" s="569" t="n"/>
      <c r="AP118" s="569" t="n"/>
      <c r="AQ118" s="569" t="n"/>
      <c r="AR118" s="569" t="n"/>
      <c r="AS118" s="569" t="n"/>
      <c r="AT118" s="569" t="n"/>
      <c r="AU118" s="569" t="n"/>
      <c r="AV118" s="569" t="n"/>
      <c r="AW118" s="569" t="n"/>
      <c r="AX118" s="569" t="n"/>
      <c r="AY118" s="569" t="n"/>
      <c r="AZ118" s="569" t="n"/>
      <c r="BA118" s="569" t="n"/>
      <c r="BB118" s="569" t="n"/>
      <c r="BC118" s="569" t="n"/>
      <c r="BD118" s="569" t="n"/>
      <c r="BE118" s="569" t="n"/>
      <c r="BF118" s="569" t="n"/>
      <c r="BG118" s="569" t="n"/>
      <c r="BH118" s="569" t="n"/>
      <c r="BI118" s="569" t="n"/>
      <c r="BJ118" s="569" t="n"/>
      <c r="BK118" s="569" t="n"/>
      <c r="BL118" s="569" t="n"/>
      <c r="BM118" s="569" t="n"/>
      <c r="BN118" s="569" t="n"/>
    </row>
    <row customHeight="1" ht="15" r="119" s="333" spans="1:66">
      <c r="A119" s="569" t="n"/>
      <c r="B119" s="107" t="n">
        <v>2</v>
      </c>
      <c r="C119" s="107" t="n"/>
      <c r="D119" s="215" t="s">
        <v>107</v>
      </c>
      <c r="E119" s="545" t="s">
        <v>108</v>
      </c>
      <c r="I119" s="550" t="s">
        <v>109</v>
      </c>
      <c r="L119" s="216" t="n"/>
      <c r="M119" s="217" t="n"/>
      <c r="N119" s="109" t="n"/>
      <c r="O119" s="569" t="n"/>
      <c r="P119" s="569" t="n"/>
      <c r="Q119" s="569" t="n"/>
      <c r="R119" s="569" t="n"/>
      <c r="S119" s="569" t="n"/>
      <c r="T119" s="569" t="n"/>
      <c r="U119" s="569" t="n"/>
      <c r="V119" s="569" t="n"/>
      <c r="W119" s="569" t="n"/>
      <c r="X119" s="569" t="n"/>
      <c r="Y119" s="569" t="n"/>
      <c r="Z119" s="569" t="n"/>
      <c r="AA119" s="569" t="n"/>
      <c r="AB119" s="569" t="n"/>
      <c r="AC119" s="195" t="n"/>
      <c r="AD119" s="195" t="n"/>
      <c r="AE119" s="195" t="n"/>
      <c r="AF119" s="195" t="n"/>
      <c r="AG119" s="195" t="n"/>
      <c r="AH119" s="195" t="n"/>
      <c r="AI119" s="195" t="n"/>
      <c r="AJ119" s="195" t="n"/>
      <c r="AK119" s="195" t="n"/>
      <c r="AL119" s="569" t="n"/>
      <c r="AM119" s="569" t="n"/>
      <c r="AN119" s="569" t="n"/>
      <c r="AO119" s="569" t="n"/>
      <c r="AP119" s="569" t="n"/>
      <c r="AQ119" s="569" t="n"/>
      <c r="AR119" s="569" t="n"/>
      <c r="AS119" s="569" t="n"/>
      <c r="AT119" s="569" t="n"/>
      <c r="AU119" s="569" t="n"/>
      <c r="AV119" s="569" t="n"/>
      <c r="AW119" s="569" t="n"/>
      <c r="AX119" s="569" t="n"/>
      <c r="AY119" s="569" t="n"/>
      <c r="AZ119" s="569" t="n"/>
      <c r="BA119" s="569" t="n"/>
      <c r="BB119" s="569" t="n"/>
      <c r="BC119" s="569" t="n"/>
      <c r="BD119" s="569" t="n"/>
      <c r="BE119" s="569" t="n"/>
      <c r="BF119" s="569" t="n"/>
      <c r="BG119" s="569" t="n"/>
      <c r="BH119" s="569" t="n"/>
      <c r="BI119" s="569" t="n"/>
      <c r="BJ119" s="569" t="n"/>
      <c r="BK119" s="569" t="n"/>
      <c r="BL119" s="569" t="n"/>
      <c r="BM119" s="569" t="n"/>
      <c r="BN119" s="569" t="n"/>
    </row>
    <row customHeight="1" ht="15" r="120" s="333" spans="1:66">
      <c r="A120" s="569" t="n"/>
      <c r="B120" s="107" t="n">
        <v>3</v>
      </c>
      <c r="C120" s="107" t="n"/>
      <c r="D120" s="215" t="s">
        <v>110</v>
      </c>
      <c r="E120" s="547" t="s">
        <v>111</v>
      </c>
      <c r="I120" s="550" t="s">
        <v>112</v>
      </c>
      <c r="L120" s="216" t="n"/>
      <c r="M120" s="217" t="n"/>
      <c r="N120" s="109" t="n"/>
      <c r="O120" s="569" t="n"/>
      <c r="P120" s="569" t="n"/>
      <c r="Q120" s="569" t="n"/>
      <c r="R120" s="569" t="n"/>
      <c r="S120" s="569" t="n"/>
      <c r="T120" s="569" t="n"/>
      <c r="U120" s="569" t="n"/>
      <c r="V120" s="569" t="n"/>
      <c r="W120" s="569" t="n"/>
      <c r="X120" s="569" t="n"/>
      <c r="Y120" s="569" t="n"/>
      <c r="Z120" s="569" t="n"/>
      <c r="AA120" s="569" t="n"/>
      <c r="AB120" s="569" t="n"/>
      <c r="AC120" s="195" t="n"/>
      <c r="AD120" s="195" t="n"/>
      <c r="AE120" s="195" t="n"/>
      <c r="AF120" s="195" t="n"/>
      <c r="AG120" s="195" t="n"/>
      <c r="AH120" s="195" t="n"/>
      <c r="AI120" s="195" t="n"/>
      <c r="AJ120" s="195" t="n"/>
      <c r="AK120" s="195" t="n"/>
      <c r="AL120" s="569" t="n"/>
      <c r="AM120" s="569" t="n"/>
      <c r="AN120" s="569" t="n"/>
      <c r="AO120" s="569" t="n"/>
      <c r="AP120" s="569" t="n"/>
      <c r="AQ120" s="569" t="n"/>
      <c r="AR120" s="569" t="n"/>
      <c r="AS120" s="569" t="n"/>
      <c r="AT120" s="569" t="n"/>
      <c r="AU120" s="569" t="n"/>
      <c r="AV120" s="569" t="n"/>
      <c r="AW120" s="569" t="n"/>
      <c r="AX120" s="569" t="n"/>
      <c r="AY120" s="569" t="n"/>
      <c r="AZ120" s="569" t="n"/>
      <c r="BA120" s="569" t="n"/>
      <c r="BB120" s="569" t="n"/>
      <c r="BC120" s="569" t="n"/>
      <c r="BD120" s="569" t="n"/>
      <c r="BE120" s="569" t="n"/>
      <c r="BF120" s="569" t="n"/>
      <c r="BG120" s="569" t="n"/>
      <c r="BH120" s="569" t="n"/>
      <c r="BI120" s="569" t="n"/>
      <c r="BJ120" s="569" t="n"/>
      <c r="BK120" s="569" t="n"/>
      <c r="BL120" s="569" t="n"/>
      <c r="BM120" s="569" t="n"/>
      <c r="BN120" s="569" t="n"/>
    </row>
    <row customHeight="1" ht="15" r="121" s="333" spans="1:66">
      <c r="A121" s="569" t="n"/>
      <c r="B121" s="107" t="n">
        <v>4</v>
      </c>
      <c r="C121" s="107" t="n"/>
      <c r="D121" s="215" t="s">
        <v>113</v>
      </c>
      <c r="E121" s="548" t="s">
        <v>114</v>
      </c>
      <c r="I121" s="550" t="s">
        <v>95</v>
      </c>
      <c r="L121" s="216" t="n"/>
      <c r="M121" s="218" t="n"/>
      <c r="N121" s="109" t="n"/>
      <c r="O121" s="569" t="n"/>
      <c r="P121" s="569" t="n"/>
      <c r="Q121" s="569" t="n"/>
      <c r="R121" s="569" t="n"/>
      <c r="S121" s="569" t="n"/>
      <c r="T121" s="569" t="n"/>
      <c r="U121" s="569" t="n"/>
      <c r="V121" s="569" t="n"/>
      <c r="W121" s="569" t="n"/>
      <c r="X121" s="569" t="n"/>
      <c r="Y121" s="569" t="n"/>
      <c r="Z121" s="569" t="n"/>
      <c r="AA121" s="569" t="n"/>
      <c r="AB121" s="569" t="n"/>
      <c r="AC121" s="195" t="n"/>
      <c r="AD121" s="195" t="n"/>
      <c r="AE121" s="195" t="n"/>
      <c r="AF121" s="195" t="n"/>
      <c r="AG121" s="195" t="n"/>
      <c r="AH121" s="195" t="n"/>
      <c r="AI121" s="195" t="n"/>
      <c r="AJ121" s="195" t="n"/>
      <c r="AK121" s="195" t="n"/>
      <c r="AL121" s="569" t="n"/>
      <c r="AM121" s="569" t="n"/>
      <c r="AN121" s="569" t="n"/>
      <c r="AO121" s="569" t="n"/>
      <c r="AP121" s="569" t="n"/>
      <c r="AQ121" s="569" t="n"/>
      <c r="AR121" s="569" t="n"/>
      <c r="AS121" s="569" t="n"/>
      <c r="AT121" s="569" t="n"/>
      <c r="AU121" s="569" t="n"/>
      <c r="AV121" s="569" t="n"/>
      <c r="AW121" s="569" t="n"/>
      <c r="AX121" s="569" t="n"/>
      <c r="AY121" s="569" t="n"/>
      <c r="AZ121" s="569" t="n"/>
      <c r="BA121" s="569" t="n"/>
      <c r="BB121" s="569" t="n"/>
      <c r="BC121" s="569" t="n"/>
      <c r="BD121" s="569" t="n"/>
      <c r="BE121" s="569" t="n"/>
      <c r="BF121" s="569" t="n"/>
      <c r="BG121" s="569" t="n"/>
      <c r="BH121" s="569" t="n"/>
      <c r="BI121" s="569" t="n"/>
      <c r="BJ121" s="569" t="n"/>
      <c r="BK121" s="569" t="n"/>
      <c r="BL121" s="569" t="n"/>
      <c r="BM121" s="569" t="n"/>
      <c r="BN121" s="569" t="n"/>
    </row>
    <row customHeight="1" ht="15" r="122" s="333" spans="1:66">
      <c r="A122" s="569" t="n"/>
      <c r="B122" s="107" t="n">
        <v>5</v>
      </c>
      <c r="C122" s="107" t="n"/>
      <c r="D122" s="219" t="s">
        <v>115</v>
      </c>
      <c r="E122" s="549" t="s">
        <v>116</v>
      </c>
      <c r="I122" s="550" t="s">
        <v>109</v>
      </c>
      <c r="L122" s="216" t="n"/>
      <c r="M122" s="217" t="n"/>
      <c r="N122" s="109" t="n"/>
      <c r="O122" s="569" t="n"/>
      <c r="P122" s="569" t="n"/>
      <c r="Q122" s="569" t="n"/>
      <c r="R122" s="569" t="n"/>
      <c r="S122" s="569" t="n"/>
      <c r="T122" s="569" t="n"/>
      <c r="U122" s="569" t="n"/>
      <c r="V122" s="569" t="n"/>
      <c r="W122" s="569" t="n"/>
      <c r="X122" s="569" t="n"/>
      <c r="Y122" s="569" t="n"/>
      <c r="Z122" s="569" t="n"/>
      <c r="AA122" s="569" t="n"/>
      <c r="AB122" s="569" t="n"/>
      <c r="AC122" s="195" t="n"/>
      <c r="AD122" s="195" t="n"/>
      <c r="AE122" s="195" t="n"/>
      <c r="AF122" s="195" t="n"/>
      <c r="AG122" s="195" t="n"/>
      <c r="AH122" s="195" t="n"/>
      <c r="AI122" s="195" t="n"/>
      <c r="AJ122" s="195" t="n"/>
      <c r="AK122" s="195" t="n"/>
      <c r="AL122" s="569" t="n"/>
      <c r="AM122" s="569" t="n"/>
      <c r="AN122" s="569" t="n"/>
      <c r="AO122" s="569" t="n"/>
      <c r="AP122" s="569" t="n"/>
      <c r="AQ122" s="569" t="n"/>
      <c r="AR122" s="569" t="n"/>
      <c r="AS122" s="569" t="n"/>
      <c r="AT122" s="569" t="n"/>
      <c r="AU122" s="569" t="n"/>
      <c r="AV122" s="569" t="n"/>
      <c r="AW122" s="569" t="n"/>
      <c r="AX122" s="569" t="n"/>
      <c r="AY122" s="569" t="n"/>
      <c r="AZ122" s="569" t="n"/>
      <c r="BA122" s="569" t="n"/>
      <c r="BB122" s="569" t="n"/>
      <c r="BC122" s="569" t="n"/>
      <c r="BD122" s="569" t="n"/>
      <c r="BE122" s="569" t="n"/>
      <c r="BF122" s="569" t="n"/>
      <c r="BG122" s="569" t="n"/>
      <c r="BH122" s="569" t="n"/>
      <c r="BI122" s="569" t="n"/>
      <c r="BJ122" s="569" t="n"/>
      <c r="BK122" s="569" t="n"/>
      <c r="BL122" s="569" t="n"/>
      <c r="BM122" s="569" t="n"/>
      <c r="BN122" s="569" t="n"/>
    </row>
    <row customHeight="1" ht="15" r="123" s="333" spans="1:66">
      <c r="A123" s="569" t="n"/>
      <c r="B123" s="107" t="n">
        <v>6</v>
      </c>
      <c r="C123" s="107" t="n"/>
      <c r="D123" s="219" t="s">
        <v>117</v>
      </c>
      <c r="E123" s="549" t="s">
        <v>118</v>
      </c>
      <c r="I123" s="550" t="s">
        <v>106</v>
      </c>
      <c r="L123" s="216" t="n"/>
      <c r="M123" s="217" t="n"/>
      <c r="N123" s="109" t="n"/>
      <c r="O123" s="569" t="n"/>
      <c r="P123" s="569" t="n"/>
      <c r="Q123" s="569" t="n"/>
      <c r="R123" s="569" t="n"/>
      <c r="S123" s="569" t="n"/>
      <c r="T123" s="569" t="n"/>
      <c r="U123" s="569" t="n"/>
      <c r="V123" s="569" t="n"/>
      <c r="W123" s="569" t="n"/>
      <c r="X123" s="569" t="n"/>
      <c r="Y123" s="569" t="n"/>
      <c r="Z123" s="569" t="n"/>
      <c r="AA123" s="569" t="n"/>
      <c r="AB123" s="569" t="n"/>
      <c r="AC123" s="195" t="n"/>
      <c r="AD123" s="195" t="n"/>
      <c r="AE123" s="195" t="n"/>
      <c r="AF123" s="195" t="n"/>
      <c r="AG123" s="195" t="n"/>
      <c r="AH123" s="195" t="n"/>
      <c r="AI123" s="195" t="n"/>
      <c r="AJ123" s="195" t="n"/>
      <c r="AK123" s="195" t="n"/>
      <c r="AL123" s="569" t="n"/>
      <c r="AM123" s="569" t="n"/>
      <c r="AN123" s="569" t="n"/>
      <c r="AO123" s="569" t="n"/>
      <c r="AP123" s="569" t="n"/>
      <c r="AQ123" s="569" t="n"/>
      <c r="AR123" s="569" t="n"/>
      <c r="AS123" s="569" t="n"/>
      <c r="AT123" s="569" t="n"/>
      <c r="AU123" s="569" t="n"/>
      <c r="AV123" s="569" t="n"/>
      <c r="AW123" s="569" t="n"/>
      <c r="AX123" s="569" t="n"/>
      <c r="AY123" s="569" t="n"/>
      <c r="AZ123" s="569" t="n"/>
      <c r="BA123" s="569" t="n"/>
      <c r="BB123" s="569" t="n"/>
      <c r="BC123" s="569" t="n"/>
      <c r="BD123" s="569" t="n"/>
      <c r="BE123" s="569" t="n"/>
      <c r="BF123" s="569" t="n"/>
      <c r="BG123" s="569" t="n"/>
      <c r="BH123" s="569" t="n"/>
      <c r="BI123" s="569" t="n"/>
      <c r="BJ123" s="569" t="n"/>
      <c r="BK123" s="569" t="n"/>
      <c r="BL123" s="569" t="n"/>
      <c r="BM123" s="569" t="n"/>
      <c r="BN123" s="569" t="n"/>
    </row>
    <row customHeight="1" ht="15" r="124" s="333" spans="1:66">
      <c r="A124" s="569" t="n"/>
      <c r="B124" s="107" t="n">
        <v>7</v>
      </c>
      <c r="C124" s="107" t="n"/>
      <c r="D124" s="219" t="s">
        <v>119</v>
      </c>
      <c r="E124" s="551" t="s">
        <v>120</v>
      </c>
      <c r="I124" s="550" t="s">
        <v>95</v>
      </c>
      <c r="L124" s="216" t="n"/>
      <c r="M124" s="217" t="n"/>
      <c r="N124" s="109" t="n"/>
      <c r="O124" s="569" t="n"/>
      <c r="P124" s="569" t="n"/>
      <c r="Q124" s="569" t="n"/>
      <c r="R124" s="569" t="n"/>
      <c r="S124" s="569" t="n"/>
      <c r="T124" s="569" t="n"/>
      <c r="U124" s="569" t="n"/>
      <c r="V124" s="569" t="n"/>
      <c r="W124" s="569" t="n"/>
      <c r="X124" s="569" t="n"/>
      <c r="Y124" s="569" t="n"/>
      <c r="Z124" s="569" t="n"/>
      <c r="AA124" s="569" t="n"/>
      <c r="AB124" s="569" t="n"/>
      <c r="AC124" s="195" t="n"/>
      <c r="AD124" s="195" t="n"/>
      <c r="AE124" s="195" t="n"/>
      <c r="AF124" s="195" t="n"/>
      <c r="AG124" s="195" t="n"/>
      <c r="AH124" s="195" t="n"/>
      <c r="AI124" s="195" t="n"/>
      <c r="AJ124" s="195" t="n"/>
      <c r="AK124" s="195" t="n"/>
      <c r="AL124" s="569" t="n"/>
      <c r="AM124" s="569" t="n"/>
      <c r="AN124" s="569" t="n"/>
      <c r="AO124" s="569" t="n"/>
      <c r="AP124" s="569" t="n"/>
      <c r="AQ124" s="569" t="n"/>
      <c r="AR124" s="569" t="n"/>
      <c r="AS124" s="569" t="n"/>
      <c r="AT124" s="569" t="n"/>
      <c r="AU124" s="569" t="n"/>
      <c r="AV124" s="569" t="n"/>
      <c r="AW124" s="569" t="n"/>
      <c r="AX124" s="569" t="n"/>
      <c r="AY124" s="569" t="n"/>
      <c r="AZ124" s="569" t="n"/>
      <c r="BA124" s="569" t="n"/>
      <c r="BB124" s="569" t="n"/>
      <c r="BC124" s="569" t="n"/>
      <c r="BD124" s="569" t="n"/>
      <c r="BE124" s="569" t="n"/>
      <c r="BF124" s="569" t="n"/>
      <c r="BG124" s="569" t="n"/>
      <c r="BH124" s="569" t="n"/>
      <c r="BI124" s="569" t="n"/>
      <c r="BJ124" s="569" t="n"/>
      <c r="BK124" s="569" t="n"/>
      <c r="BL124" s="569" t="n"/>
      <c r="BM124" s="569" t="n"/>
      <c r="BN124" s="569" t="n"/>
    </row>
    <row customHeight="1" ht="15" r="125" s="333" spans="1:66">
      <c r="A125" s="569" t="n"/>
      <c r="B125" s="107" t="n">
        <v>8</v>
      </c>
      <c r="C125" s="107" t="n"/>
      <c r="D125" s="215" t="s">
        <v>121</v>
      </c>
      <c r="E125" s="545" t="s">
        <v>122</v>
      </c>
      <c r="I125" s="550" t="s">
        <v>123</v>
      </c>
      <c r="L125" s="216" t="n"/>
      <c r="M125" s="217" t="n"/>
      <c r="N125" s="109" t="n"/>
      <c r="O125" s="569" t="n"/>
      <c r="P125" s="569" t="n"/>
      <c r="Q125" s="569" t="n"/>
      <c r="R125" s="569" t="n"/>
      <c r="S125" s="569" t="n"/>
      <c r="T125" s="569" t="n"/>
      <c r="U125" s="569" t="n"/>
      <c r="V125" s="569" t="n"/>
      <c r="W125" s="569" t="n"/>
      <c r="X125" s="569" t="n"/>
      <c r="Y125" s="569" t="n"/>
      <c r="Z125" s="569" t="n"/>
      <c r="AA125" s="569" t="n"/>
      <c r="AB125" s="569" t="n"/>
      <c r="AC125" s="195" t="n"/>
      <c r="AD125" s="195" t="n"/>
      <c r="AE125" s="195" t="n"/>
      <c r="AF125" s="195" t="n"/>
      <c r="AG125" s="195" t="n"/>
      <c r="AH125" s="195" t="n"/>
      <c r="AI125" s="195" t="n"/>
      <c r="AJ125" s="195" t="n"/>
      <c r="AK125" s="195" t="n"/>
      <c r="AL125" s="569" t="n"/>
      <c r="AM125" s="569" t="n"/>
      <c r="AN125" s="569" t="n"/>
      <c r="AO125" s="569" t="n"/>
      <c r="AP125" s="569" t="n"/>
      <c r="AQ125" s="569" t="n"/>
      <c r="AR125" s="569" t="n"/>
      <c r="AS125" s="569" t="n"/>
      <c r="AT125" s="569" t="n"/>
      <c r="AU125" s="569" t="n"/>
      <c r="AV125" s="569" t="n"/>
      <c r="AW125" s="569" t="n"/>
      <c r="AX125" s="569" t="n"/>
      <c r="AY125" s="569" t="n"/>
      <c r="AZ125" s="569" t="n"/>
      <c r="BA125" s="569" t="n"/>
      <c r="BB125" s="569" t="n"/>
      <c r="BC125" s="569" t="n"/>
      <c r="BD125" s="569" t="n"/>
      <c r="BE125" s="569" t="n"/>
      <c r="BF125" s="569" t="n"/>
      <c r="BG125" s="569" t="n"/>
      <c r="BH125" s="569" t="n"/>
      <c r="BI125" s="569" t="n"/>
      <c r="BJ125" s="569" t="n"/>
      <c r="BK125" s="569" t="n"/>
      <c r="BL125" s="569" t="n"/>
      <c r="BM125" s="569" t="n"/>
      <c r="BN125" s="569" t="n"/>
    </row>
    <row r="126" spans="1:66">
      <c r="A126" s="569" t="n"/>
      <c r="B126" s="569" t="n"/>
      <c r="C126" s="569" t="n"/>
      <c r="D126" s="569" t="n"/>
      <c r="E126" s="569" t="n"/>
      <c r="F126" s="569" t="n"/>
      <c r="G126" s="569" t="n"/>
      <c r="H126" s="569" t="n"/>
      <c r="I126" s="569" t="n"/>
      <c r="J126" s="569" t="n"/>
      <c r="K126" s="569" t="n"/>
      <c r="L126" s="569" t="n"/>
      <c r="M126" s="569" t="n"/>
      <c r="N126" s="569" t="n"/>
      <c r="O126" s="569" t="n"/>
      <c r="P126" s="569" t="n"/>
      <c r="Q126" s="569" t="n"/>
      <c r="R126" s="569" t="n"/>
      <c r="S126" s="569" t="n"/>
      <c r="T126" s="569" t="n"/>
      <c r="U126" s="569" t="n"/>
    </row>
    <row r="127" spans="1:66">
      <c r="A127" s="569" t="n"/>
      <c r="B127" s="569" t="n"/>
      <c r="C127" s="569" t="n"/>
      <c r="D127" s="569" t="n"/>
      <c r="E127" s="569" t="n"/>
      <c r="F127" s="569" t="n"/>
      <c r="G127" s="569" t="n"/>
      <c r="H127" s="569" t="n"/>
      <c r="I127" s="569" t="n"/>
      <c r="J127" s="569" t="n"/>
      <c r="K127" s="569" t="n"/>
      <c r="L127" s="569" t="n"/>
      <c r="M127" s="569" t="n"/>
      <c r="N127" s="569" t="n"/>
      <c r="O127" s="569" t="n"/>
      <c r="P127" s="569" t="n"/>
      <c r="Q127" s="569" t="n"/>
      <c r="R127" s="569" t="n"/>
      <c r="S127" s="569" t="n"/>
      <c r="T127" s="569" t="n"/>
      <c r="U127" s="569" t="n"/>
    </row>
    <row r="128" spans="1:66">
      <c r="A128" s="569" t="n"/>
      <c r="B128" s="569" t="n"/>
      <c r="C128" s="569" t="n"/>
      <c r="D128" s="569" t="n"/>
      <c r="E128" s="569" t="n"/>
      <c r="F128" s="569" t="n"/>
      <c r="G128" s="569" t="n"/>
      <c r="H128" s="569" t="n"/>
      <c r="I128" s="569" t="n"/>
      <c r="J128" s="569" t="n"/>
      <c r="K128" s="569" t="n"/>
      <c r="Q128" s="569" t="n"/>
      <c r="R128" s="569" t="n"/>
      <c r="S128" s="569" t="n"/>
      <c r="T128" s="569" t="n"/>
      <c r="U128" s="569" t="n"/>
    </row>
    <row r="129" spans="1:66">
      <c r="A129" s="569" t="n"/>
      <c r="B129" s="569" t="n"/>
      <c r="C129" s="569" t="n"/>
      <c r="D129" s="569" t="n"/>
      <c r="E129" s="569" t="n"/>
      <c r="F129" s="569" t="n"/>
      <c r="G129" s="569" t="n"/>
      <c r="H129" s="569" t="n"/>
      <c r="I129" s="569" t="n"/>
      <c r="J129" s="569" t="n"/>
      <c r="K129" s="569" t="n"/>
      <c r="Q129" s="569" t="n"/>
      <c r="R129" s="569" t="n"/>
      <c r="S129" s="569" t="n"/>
      <c r="T129" s="220" t="n"/>
      <c r="U129" s="220" t="n"/>
    </row>
    <row r="130" spans="1:66">
      <c r="A130" s="220" t="n"/>
      <c r="B130" s="220" t="n"/>
      <c r="C130" s="220" t="n"/>
      <c r="D130" s="220" t="s">
        <v>288</v>
      </c>
      <c r="E130" s="220" t="n"/>
      <c r="F130" s="220" t="n"/>
      <c r="G130" s="220" t="s">
        <v>289</v>
      </c>
      <c r="H130" s="221" t="n"/>
      <c r="I130" s="220" t="n"/>
      <c r="J130" s="220" t="n"/>
      <c r="K130" s="220" t="n"/>
      <c r="L130" s="221" t="n"/>
      <c r="M130" s="220" t="n"/>
      <c r="N130" s="220" t="n"/>
      <c r="O130" s="220" t="n"/>
      <c r="P130" s="220" t="n"/>
      <c r="Q130" s="220" t="s">
        <v>290</v>
      </c>
      <c r="R130" s="220" t="n"/>
      <c r="S130" s="220" t="n"/>
      <c r="T130" s="569" t="n"/>
      <c r="U130" s="569" t="n"/>
    </row>
    <row r="131" spans="1:66">
      <c r="A131" s="222" t="s">
        <v>291</v>
      </c>
      <c r="B131" s="222" t="n"/>
      <c r="C131" s="222" t="n"/>
      <c r="D131" s="222" t="n"/>
      <c r="E131" s="222" t="n"/>
      <c r="F131" s="222" t="n"/>
      <c r="G131" s="222" t="n"/>
      <c r="H131" s="222" t="n"/>
      <c r="I131" s="222" t="n"/>
      <c r="J131" s="222" t="n"/>
      <c r="K131" s="222" t="n"/>
      <c r="L131" s="222" t="n"/>
      <c r="M131" s="222" t="n"/>
      <c r="N131" s="222" t="n"/>
      <c r="O131" s="222" t="n"/>
      <c r="P131" s="222" t="n"/>
      <c r="Q131" s="222" t="n"/>
      <c r="R131" s="222" t="n"/>
      <c r="S131" s="222" t="n"/>
      <c r="T131" s="569" t="n"/>
      <c r="U131" s="569" t="n"/>
    </row>
  </sheetData>
  <mergeCells count="51">
    <mergeCell ref="E125:H125"/>
    <mergeCell ref="I125:K125"/>
    <mergeCell ref="E122:H122"/>
    <mergeCell ref="I122:K122"/>
    <mergeCell ref="E123:H123"/>
    <mergeCell ref="I123:K123"/>
    <mergeCell ref="E124:H124"/>
    <mergeCell ref="I124:K124"/>
    <mergeCell ref="E119:H119"/>
    <mergeCell ref="I119:K119"/>
    <mergeCell ref="E120:H120"/>
    <mergeCell ref="I120:K120"/>
    <mergeCell ref="E121:H121"/>
    <mergeCell ref="I121:K121"/>
    <mergeCell ref="B96:L96"/>
    <mergeCell ref="B97:L97"/>
    <mergeCell ref="E117:H117"/>
    <mergeCell ref="I117:K117"/>
    <mergeCell ref="E118:H118"/>
    <mergeCell ref="I118:K118"/>
    <mergeCell ref="B91:E91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9:E89"/>
    <mergeCell ref="B90:E90"/>
    <mergeCell ref="B75:D75"/>
    <mergeCell ref="Q68:T68"/>
    <mergeCell ref="B69:D69"/>
    <mergeCell ref="Q69:T69"/>
    <mergeCell ref="B70:D70"/>
    <mergeCell ref="Q70:T70"/>
    <mergeCell ref="B71:D71"/>
    <mergeCell ref="Q71:T71"/>
    <mergeCell ref="B68:D68"/>
    <mergeCell ref="B72:D72"/>
    <mergeCell ref="Q72:T72"/>
    <mergeCell ref="B73:D73"/>
    <mergeCell ref="Q73:T73"/>
    <mergeCell ref="B74:D74"/>
    <mergeCell ref="G1:M1"/>
    <mergeCell ref="G2:M2"/>
    <mergeCell ref="A3:B3"/>
    <mergeCell ref="D3:E3"/>
    <mergeCell ref="G3:M3"/>
  </mergeCells>
  <conditionalFormatting sqref="U71:U73 O78:P79 Q71:Q73 R71:S72 B91:C94 F91:F94 U65:U67">
    <cfRule dxfId="1" operator="equal" priority="5" type="cellIs">
      <formula>"U"</formula>
    </cfRule>
  </conditionalFormatting>
  <conditionalFormatting sqref="U73 O78:P79 Q71:Q73 R71:U72 B91:C94 F91:F94 U65:U67">
    <cfRule dxfId="0" operator="equal" priority="4" type="cellIs">
      <formula>"U"</formula>
    </cfRule>
  </conditionalFormatting>
  <conditionalFormatting sqref="M10:N67 E64:L66 E39:L62 E10:L24 E26:L37">
    <cfRule dxfId="75" operator="equal" priority="3" type="cellIs">
      <formula>"U"</formula>
    </cfRule>
  </conditionalFormatting>
  <conditionalFormatting sqref="E64:L65 E39:L62 E10:L24 E26:L37">
    <cfRule dxfId="2" operator="equal" priority="1" type="cellIs">
      <formula>"ua"</formula>
    </cfRule>
    <cfRule dxfId="2" operator="equal" priority="2" type="cellIs">
      <formula>"AB"</formula>
    </cfRule>
  </conditionalFormatting>
  <dataValidations count="1">
    <dataValidation allowBlank="0" operator="lessThanOrEqual" showErrorMessage="1" showInputMessage="1" sqref="B15:B64 C10:C64 B10:B13" type="textLength">
      <formula1>100</formula1>
    </dataValidation>
  </dataValidations>
  <pageMargins bottom="0.75" footer="0.3" header="0.3" left="0.7" right="0.7" top="0.7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N133"/>
  <sheetViews>
    <sheetView workbookViewId="0">
      <selection activeCell="E124" sqref="E124:H124"/>
    </sheetView>
  </sheetViews>
  <sheetFormatPr baseColWidth="8" defaultRowHeight="12.75" outlineLevelCol="0"/>
  <cols>
    <col customWidth="1" max="1" min="1" style="97" width="5.42578125"/>
    <col bestFit="1" customWidth="1" max="2" min="2" style="97" width="13.140625"/>
    <col customWidth="1" max="3" min="3" style="97" width="4.7109375"/>
    <col customWidth="1" max="4" min="4" style="97" width="21.140625"/>
    <col customWidth="1" max="5" min="5" style="97" width="8.28515625"/>
    <col customWidth="1" max="6" min="6" style="97" width="8.140625"/>
    <col customWidth="1" max="7" min="7" style="97" width="7.140625"/>
    <col customWidth="1" max="8" min="8" style="97" width="7.42578125"/>
    <col customWidth="1" max="10" min="9" style="97" width="7.85546875"/>
    <col customWidth="1" max="11" min="11" style="97" width="8.140625"/>
    <col customWidth="1" max="12" min="12" style="97" width="8.85546875"/>
    <col customWidth="1" max="14" min="13" style="97" width="7.42578125"/>
    <col customWidth="1" max="16" min="15" style="97" width="6.140625"/>
    <col customWidth="1" max="17" min="17" style="97" width="6"/>
    <col customWidth="1" max="19" min="18" style="97" width="6.7109375"/>
    <col customWidth="1" max="20" min="20" style="97" width="5.85546875"/>
    <col customWidth="1" max="21" min="21" style="97" width="7.7109375"/>
    <col customWidth="1" max="16384" min="22" style="97" width="9.140625"/>
  </cols>
  <sheetData>
    <row r="1" spans="1:66">
      <c r="A1" s="24" t="n"/>
      <c r="B1" s="24" t="n"/>
      <c r="C1" s="24" t="n"/>
      <c r="D1" s="24" t="n"/>
      <c r="E1" s="24" t="n"/>
      <c r="F1" s="24" t="n"/>
      <c r="G1" s="568" t="s">
        <v>175</v>
      </c>
      <c r="N1" s="24" t="n"/>
      <c r="O1" s="24" t="n"/>
      <c r="P1" s="24" t="n"/>
      <c r="Q1" s="24" t="n"/>
      <c r="R1" s="24" t="n"/>
      <c r="S1" s="24" t="n"/>
      <c r="T1" s="195" t="n"/>
      <c r="U1" s="195" t="n"/>
    </row>
    <row r="2" spans="1:66">
      <c r="A2" s="24" t="n"/>
      <c r="B2" s="24" t="n"/>
      <c r="C2" s="24" t="n"/>
      <c r="D2" s="24" t="n"/>
      <c r="E2" s="24" t="n"/>
      <c r="F2" s="24" t="n"/>
      <c r="G2" s="568" t="s">
        <v>176</v>
      </c>
      <c r="N2" s="24" t="n"/>
      <c r="O2" s="24" t="n"/>
      <c r="P2" s="24" t="n"/>
      <c r="Q2" s="24" t="n"/>
      <c r="R2" s="24" t="n"/>
      <c r="S2" s="24" t="n"/>
      <c r="T2" s="195" t="n"/>
      <c r="U2" s="195" t="n"/>
    </row>
    <row r="3" spans="1:66">
      <c r="A3" s="496" t="s">
        <v>6</v>
      </c>
      <c r="C3" s="570" t="n"/>
      <c r="D3" s="570" t="n"/>
      <c r="F3" s="568" t="n"/>
      <c r="G3" s="570" t="s">
        <v>177</v>
      </c>
      <c r="O3" s="24" t="n"/>
      <c r="P3" s="24" t="n"/>
      <c r="Q3" s="195" t="n"/>
      <c r="R3" s="195" t="n"/>
      <c r="S3" s="195" t="n"/>
      <c r="T3" s="195" t="n"/>
      <c r="U3" s="24" t="n"/>
    </row>
    <row r="4" spans="1:66">
      <c r="A4" s="24" t="n"/>
      <c r="B4" s="24" t="n"/>
      <c r="C4" s="24" t="n"/>
      <c r="D4" s="24" t="s">
        <v>178</v>
      </c>
      <c r="E4" s="24" t="n"/>
      <c r="F4" s="24" t="s">
        <v>179</v>
      </c>
      <c r="G4" s="24" t="n"/>
      <c r="H4" s="24" t="n"/>
      <c r="I4" s="24" t="n"/>
      <c r="J4" s="24" t="n"/>
      <c r="K4" s="24" t="n"/>
      <c r="L4" s="24" t="n"/>
      <c r="M4" s="24" t="n"/>
      <c r="N4" s="24" t="s">
        <v>180</v>
      </c>
      <c r="O4" s="24" t="n"/>
      <c r="P4" s="24" t="n"/>
      <c r="Q4" s="24" t="n"/>
      <c r="R4" s="195" t="n"/>
      <c r="S4" s="195" t="n"/>
      <c r="T4" s="195" t="n"/>
      <c r="U4" s="195" t="n"/>
    </row>
    <row r="5" spans="1:66">
      <c r="A5" s="24" t="n"/>
      <c r="B5" s="24" t="n"/>
      <c r="C5" s="24" t="n"/>
      <c r="D5" s="24" t="s">
        <v>181</v>
      </c>
      <c r="E5" s="24" t="n"/>
      <c r="F5" s="24" t="s">
        <v>486</v>
      </c>
      <c r="G5" s="24" t="n"/>
      <c r="H5" s="24" t="n"/>
      <c r="I5" s="24" t="s">
        <v>183</v>
      </c>
      <c r="J5" s="24" t="n"/>
      <c r="K5" s="24" t="n"/>
      <c r="L5" s="24" t="n"/>
      <c r="M5" s="24" t="n"/>
      <c r="N5" s="24" t="s">
        <v>184</v>
      </c>
      <c r="O5" s="24" t="n"/>
      <c r="P5" s="24" t="n"/>
      <c r="Q5" s="24" t="n"/>
      <c r="R5" s="195" t="n"/>
      <c r="S5" s="195" t="n"/>
      <c r="T5" s="186" t="n"/>
      <c r="U5" s="195" t="n"/>
    </row>
    <row r="6" spans="1:66">
      <c r="A6" s="24" t="n"/>
      <c r="B6" s="24" t="n"/>
      <c r="C6" s="24" t="n"/>
      <c r="D6" s="24" t="s">
        <v>185</v>
      </c>
      <c r="E6" s="24" t="n"/>
      <c r="F6" s="24" t="s">
        <v>186</v>
      </c>
      <c r="G6" s="24" t="n"/>
      <c r="H6" s="24" t="n"/>
      <c r="I6" s="24" t="n"/>
      <c r="J6" s="24" t="n"/>
      <c r="K6" s="24" t="n"/>
      <c r="L6" s="24" t="n"/>
      <c r="M6" s="24" t="n"/>
      <c r="N6" s="24" t="s">
        <v>187</v>
      </c>
      <c r="O6" s="24" t="n"/>
      <c r="P6" s="24" t="n"/>
      <c r="Q6" s="24" t="n"/>
      <c r="R6" s="24" t="n"/>
      <c r="S6" s="24" t="n"/>
      <c r="T6" s="186" t="n"/>
      <c r="U6" s="195" t="n"/>
    </row>
    <row customFormat="1" r="7" s="150" spans="1:66">
      <c r="B7" s="151" t="n"/>
      <c r="C7" s="151" t="n"/>
      <c r="D7" s="151" t="n"/>
      <c r="E7" s="152" t="n"/>
      <c r="F7" s="152" t="n"/>
      <c r="G7" s="23" t="s">
        <v>47</v>
      </c>
      <c r="H7" s="152" t="n"/>
      <c r="I7" s="152" t="n"/>
      <c r="J7" s="152" t="n"/>
      <c r="K7" s="152" t="n"/>
      <c r="L7" s="23" t="n"/>
      <c r="M7" s="23" t="n"/>
      <c r="N7" s="23" t="n"/>
    </row>
    <row customFormat="1" customHeight="1" ht="38.25" r="8" s="33" spans="1:66">
      <c r="A8" s="153" t="n"/>
      <c r="B8" s="154" t="n"/>
      <c r="C8" s="154" t="n"/>
      <c r="D8" s="154" t="n"/>
      <c r="E8" s="155" t="s">
        <v>420</v>
      </c>
      <c r="F8" s="155" t="s">
        <v>421</v>
      </c>
      <c r="G8" s="155" t="s">
        <v>422</v>
      </c>
      <c r="H8" s="155" t="s">
        <v>423</v>
      </c>
      <c r="I8" s="156" t="s">
        <v>424</v>
      </c>
      <c r="J8" s="156" t="s">
        <v>425</v>
      </c>
      <c r="K8" s="156" t="s">
        <v>426</v>
      </c>
      <c r="L8" s="155" t="s">
        <v>427</v>
      </c>
      <c r="M8" s="28" t="n"/>
      <c r="N8" s="26" t="n"/>
      <c r="O8" s="157" t="n"/>
      <c r="P8" s="157" t="n"/>
      <c r="Q8" s="154" t="n"/>
      <c r="R8" s="154" t="n"/>
      <c r="S8" s="154" t="n"/>
      <c r="T8" s="154" t="n"/>
      <c r="U8" s="158" t="n"/>
    </row>
    <row customHeight="1" ht="51" r="9" s="333" spans="1:66">
      <c r="A9" s="159" t="s">
        <v>189</v>
      </c>
      <c r="B9" s="160" t="s">
        <v>190</v>
      </c>
      <c r="C9" s="160" t="s">
        <v>191</v>
      </c>
      <c r="D9" s="160" t="s">
        <v>192</v>
      </c>
      <c r="E9" s="161" t="n">
        <v>4</v>
      </c>
      <c r="F9" s="161" t="n">
        <v>3</v>
      </c>
      <c r="G9" s="161" t="n">
        <v>3</v>
      </c>
      <c r="H9" s="161" t="n">
        <v>3</v>
      </c>
      <c r="I9" s="162" t="n">
        <v>2</v>
      </c>
      <c r="J9" s="162" t="n">
        <v>2</v>
      </c>
      <c r="K9" s="162" t="n">
        <v>2</v>
      </c>
      <c r="L9" s="161" t="n">
        <v>4</v>
      </c>
      <c r="M9" s="163" t="s">
        <v>193</v>
      </c>
      <c r="N9" s="164" t="s">
        <v>194</v>
      </c>
      <c r="O9" s="165" t="s">
        <v>195</v>
      </c>
      <c r="P9" s="165" t="s">
        <v>196</v>
      </c>
      <c r="Q9" s="166" t="s">
        <v>197</v>
      </c>
      <c r="R9" s="167" t="s">
        <v>198</v>
      </c>
      <c r="S9" s="167" t="s">
        <v>415</v>
      </c>
      <c r="T9" s="167" t="s">
        <v>200</v>
      </c>
      <c r="U9" s="168" t="s">
        <v>201</v>
      </c>
    </row>
    <row r="10" spans="1:66">
      <c r="A10" s="235" t="n">
        <v>1</v>
      </c>
      <c r="B10" s="233" t="n">
        <v>113216104002</v>
      </c>
      <c r="C10" s="233" t="s">
        <v>37</v>
      </c>
      <c r="D10" s="234" t="s">
        <v>487</v>
      </c>
      <c r="E10" s="172" t="s">
        <v>38</v>
      </c>
      <c r="F10" s="172" t="s">
        <v>36</v>
      </c>
      <c r="G10" s="172" t="s">
        <v>37</v>
      </c>
      <c r="H10" s="172" t="s">
        <v>37</v>
      </c>
      <c r="I10" s="172" t="s">
        <v>203</v>
      </c>
      <c r="J10" s="172" t="s">
        <v>203</v>
      </c>
      <c r="K10" s="172" t="s">
        <v>203</v>
      </c>
      <c r="L10" s="172" t="s">
        <v>37</v>
      </c>
      <c r="M10" s="173" t="n">
        <v>23</v>
      </c>
      <c r="N10" s="173">
        <f>IF(S10=0,23-SUMIF(E10:L10,"U*",$E$9:$L$9),0)</f>
        <v/>
      </c>
      <c r="O10" s="174">
        <f>(SUM(VLOOKUP(E10,$X$10:$Y$16,2)*E$9,VLOOKUP(F10,$X$10:$Y$16,2)*F$9,VLOOKUP(G10,$X$10:$Y$16,2)*G$9,VLOOKUP(H10,$X$10:$Y$16,2)*H$9,VLOOKUP(I10,$X$10:$Y$16,2)*I$9,VLOOKUP(J10,$X$10:$Y$16,2)*J$9,VLOOKUP(K10,$X$10:$Y$16,2)*K$9,VLOOKUP(L10,$X$10:$Y$16,2)*L$9))</f>
        <v/>
      </c>
      <c r="P10" s="175">
        <f>O10/N10</f>
        <v/>
      </c>
      <c r="Q10" s="173">
        <f>COUNTIF(E10:L10,"U")</f>
        <v/>
      </c>
      <c r="R10" s="173">
        <f>COUNTIF(E10:L10,"UA")</f>
        <v/>
      </c>
      <c r="S10" s="173">
        <f>COUNTIF(E10:L10,"WH")</f>
        <v/>
      </c>
      <c r="T10" s="173" t="n"/>
      <c r="U10" s="176">
        <f>IF(Q10&lt;&gt;0,"FAIL",IF(R10&gt;0,"AB",IF(S10&gt;0,"WH","PASS")))</f>
        <v/>
      </c>
      <c r="X10" s="50" t="s">
        <v>36</v>
      </c>
      <c r="Y10" s="50" t="n">
        <v>9</v>
      </c>
    </row>
    <row r="11" spans="1:66">
      <c r="A11" s="231" t="n">
        <v>2</v>
      </c>
      <c r="B11" s="233" t="n">
        <v>113216104004</v>
      </c>
      <c r="C11" s="233" t="s">
        <v>37</v>
      </c>
      <c r="D11" s="234" t="s">
        <v>488</v>
      </c>
      <c r="E11" s="172" t="s">
        <v>38</v>
      </c>
      <c r="F11" s="172" t="s">
        <v>38</v>
      </c>
      <c r="G11" s="172" t="s">
        <v>38</v>
      </c>
      <c r="H11" s="172" t="s">
        <v>206</v>
      </c>
      <c r="I11" s="172" t="s">
        <v>203</v>
      </c>
      <c r="J11" s="172" t="s">
        <v>203</v>
      </c>
      <c r="K11" s="172" t="s">
        <v>203</v>
      </c>
      <c r="L11" s="172" t="s">
        <v>37</v>
      </c>
      <c r="M11" s="173" t="n">
        <v>23</v>
      </c>
      <c r="N11" s="173">
        <f>IF(S11=0,23-SUMIF(E11:L11,"U*",$E$9:$L$9),0)</f>
        <v/>
      </c>
      <c r="O11" s="174">
        <f>(SUM(VLOOKUP(E11,$X$10:$Y$16,2)*E$9,VLOOKUP(F11,$X$10:$Y$16,2)*F$9,VLOOKUP(G11,$X$10:$Y$16,2)*G$9,VLOOKUP(H11,$X$10:$Y$16,2)*H$9,VLOOKUP(I11,$X$10:$Y$16,2)*I$9,VLOOKUP(J11,$X$10:$Y$16,2)*J$9,VLOOKUP(K11,$X$10:$Y$16,2)*K$9,VLOOKUP(L11,$X$10:$Y$16,2)*L$9))</f>
        <v/>
      </c>
      <c r="P11" s="175">
        <f>O11/N11</f>
        <v/>
      </c>
      <c r="Q11" s="173">
        <f>COUNTIF(E11:L11,"U")</f>
        <v/>
      </c>
      <c r="R11" s="172">
        <f>COUNTIF(E11:L11,"UA")</f>
        <v/>
      </c>
      <c r="S11" s="173">
        <f>COUNTIF(E11:L11,"WH")</f>
        <v/>
      </c>
      <c r="T11" s="172" t="n"/>
      <c r="U11" s="176">
        <f>IF(Q11&lt;&gt;0,"FAIL",IF(R11&gt;0,"AB",IF(S11&gt;0,"WH","PASS")))</f>
        <v/>
      </c>
      <c r="X11" s="50" t="s">
        <v>37</v>
      </c>
      <c r="Y11" s="50" t="n">
        <v>8</v>
      </c>
    </row>
    <row r="12" spans="1:66">
      <c r="A12" s="235" t="n">
        <v>3</v>
      </c>
      <c r="B12" s="233" t="n">
        <v>113216104007</v>
      </c>
      <c r="C12" s="233" t="s">
        <v>37</v>
      </c>
      <c r="D12" s="234" t="s">
        <v>489</v>
      </c>
      <c r="E12" s="172" t="s">
        <v>37</v>
      </c>
      <c r="F12" s="172" t="s">
        <v>36</v>
      </c>
      <c r="G12" s="172" t="s">
        <v>37</v>
      </c>
      <c r="H12" s="172" t="s">
        <v>38</v>
      </c>
      <c r="I12" s="172" t="s">
        <v>203</v>
      </c>
      <c r="J12" s="172" t="s">
        <v>203</v>
      </c>
      <c r="K12" s="172" t="s">
        <v>203</v>
      </c>
      <c r="L12" s="172" t="s">
        <v>36</v>
      </c>
      <c r="M12" s="173" t="n">
        <v>23</v>
      </c>
      <c r="N12" s="173">
        <f>IF(S12=0,23-SUMIF(E12:L12,"U*",$E$9:$L$9),0)</f>
        <v/>
      </c>
      <c r="O12" s="174">
        <f>(SUM(VLOOKUP(E12,$X$10:$Y$16,2)*E$9,VLOOKUP(F12,$X$10:$Y$16,2)*F$9,VLOOKUP(G12,$X$10:$Y$16,2)*G$9,VLOOKUP(H12,$X$10:$Y$16,2)*H$9,VLOOKUP(I12,$X$10:$Y$16,2)*I$9,VLOOKUP(J12,$X$10:$Y$16,2)*J$9,VLOOKUP(K12,$X$10:$Y$16,2)*K$9,VLOOKUP(L12,$X$10:$Y$16,2)*L$9))</f>
        <v/>
      </c>
      <c r="P12" s="175">
        <f>O12/N12</f>
        <v/>
      </c>
      <c r="Q12" s="173">
        <f>COUNTIF(E12:L12,"U")</f>
        <v/>
      </c>
      <c r="R12" s="172">
        <f>COUNTIF(E12:L12,"UA")</f>
        <v/>
      </c>
      <c r="S12" s="173">
        <f>COUNTIF(E12:L12,"WH")</f>
        <v/>
      </c>
      <c r="T12" s="173" t="n"/>
      <c r="U12" s="176">
        <f>IF(Q12&lt;&gt;0,"FAIL",IF(R12&gt;0,"AB",IF(S12&gt;0,"WH","PASS")))</f>
        <v/>
      </c>
      <c r="X12" s="50" t="s">
        <v>38</v>
      </c>
      <c r="Y12" s="50" t="n">
        <v>7</v>
      </c>
    </row>
    <row r="13" spans="1:66">
      <c r="A13" s="231" t="n">
        <v>4</v>
      </c>
      <c r="B13" s="233" t="n">
        <v>113216104012</v>
      </c>
      <c r="C13" s="233" t="s">
        <v>37</v>
      </c>
      <c r="D13" s="132" t="s">
        <v>490</v>
      </c>
      <c r="E13" s="172" t="s">
        <v>38</v>
      </c>
      <c r="F13" s="172" t="s">
        <v>38</v>
      </c>
      <c r="G13" s="172" t="s">
        <v>38</v>
      </c>
      <c r="H13" s="172" t="s">
        <v>208</v>
      </c>
      <c r="I13" s="172" t="s">
        <v>203</v>
      </c>
      <c r="J13" s="172" t="s">
        <v>36</v>
      </c>
      <c r="K13" s="172" t="s">
        <v>36</v>
      </c>
      <c r="L13" s="172" t="s">
        <v>203</v>
      </c>
      <c r="M13" s="173" t="n">
        <v>23</v>
      </c>
      <c r="N13" s="173">
        <f>IF(S13=0,23-SUMIF(E13:L13,"U*",$E$9:$L$9),0)</f>
        <v/>
      </c>
      <c r="O13" s="174">
        <f>(SUM(VLOOKUP(E13,$X$10:$Y$16,2)*E$9,VLOOKUP(F13,$X$10:$Y$16,2)*F$9,VLOOKUP(G13,$X$10:$Y$16,2)*G$9,VLOOKUP(H13,$X$10:$Y$16,2)*H$9,VLOOKUP(I13,$X$10:$Y$16,2)*I$9,VLOOKUP(J13,$X$10:$Y$16,2)*J$9,VLOOKUP(K13,$X$10:$Y$16,2)*K$9,VLOOKUP(L13,$X$10:$Y$16,2)*L$9))</f>
        <v/>
      </c>
      <c r="P13" s="175">
        <f>O13/N13</f>
        <v/>
      </c>
      <c r="Q13" s="173">
        <f>COUNTIF(E13:L13,"U")</f>
        <v/>
      </c>
      <c r="R13" s="172">
        <f>COUNTIF(E13:L13,"UA")</f>
        <v/>
      </c>
      <c r="S13" s="173">
        <f>COUNTIF(E13:L13,"WH")</f>
        <v/>
      </c>
      <c r="T13" s="173" t="n"/>
      <c r="U13" s="176">
        <f>IF(Q13&lt;&gt;0,"FAIL",IF(R13&gt;0,"AB",IF(S13&gt;0,"WH","PASS")))</f>
        <v/>
      </c>
      <c r="X13" s="50" t="s">
        <v>208</v>
      </c>
      <c r="Y13" s="50" t="n">
        <v>6</v>
      </c>
    </row>
    <row r="14" spans="1:66">
      <c r="A14" s="235" t="n">
        <v>5</v>
      </c>
      <c r="B14" s="233" t="n">
        <v>113216104020</v>
      </c>
      <c r="C14" s="233" t="s">
        <v>37</v>
      </c>
      <c r="D14" s="234" t="s">
        <v>491</v>
      </c>
      <c r="E14" s="172" t="s">
        <v>37</v>
      </c>
      <c r="F14" s="172" t="s">
        <v>208</v>
      </c>
      <c r="G14" s="172" t="s">
        <v>37</v>
      </c>
      <c r="H14" s="172" t="s">
        <v>37</v>
      </c>
      <c r="I14" s="172" t="s">
        <v>203</v>
      </c>
      <c r="J14" s="172" t="s">
        <v>203</v>
      </c>
      <c r="K14" s="172" t="s">
        <v>203</v>
      </c>
      <c r="L14" s="172" t="s">
        <v>203</v>
      </c>
      <c r="M14" s="173" t="n">
        <v>23</v>
      </c>
      <c r="N14" s="173">
        <f>IF(S14=0,23-SUMIF(E14:L14,"U*",$E$9:$L$9),0)</f>
        <v/>
      </c>
      <c r="O14" s="174">
        <f>(SUM(VLOOKUP(E14,$X$10:$Y$16,2)*E$9,VLOOKUP(F14,$X$10:$Y$16,2)*F$9,VLOOKUP(G14,$X$10:$Y$16,2)*G$9,VLOOKUP(H14,$X$10:$Y$16,2)*H$9,VLOOKUP(I14,$X$10:$Y$16,2)*I$9,VLOOKUP(J14,$X$10:$Y$16,2)*J$9,VLOOKUP(K14,$X$10:$Y$16,2)*K$9,VLOOKUP(L14,$X$10:$Y$16,2)*L$9))</f>
        <v/>
      </c>
      <c r="P14" s="175">
        <f>O14/N14</f>
        <v/>
      </c>
      <c r="Q14" s="173">
        <f>COUNTIF(E14:L14,"U")</f>
        <v/>
      </c>
      <c r="R14" s="172">
        <f>COUNTIF(E14:L14,"UA")</f>
        <v/>
      </c>
      <c r="S14" s="173">
        <f>COUNTIF(E14:L14,"WH")</f>
        <v/>
      </c>
      <c r="T14" s="172" t="n"/>
      <c r="U14" s="176">
        <f>IF(Q14&lt;&gt;0,"FAIL",IF(R14&gt;0,"AB",IF(S14&gt;0,"WH","PASS")))</f>
        <v/>
      </c>
      <c r="X14" s="50" t="s">
        <v>206</v>
      </c>
      <c r="Y14" s="50" t="n">
        <v>5</v>
      </c>
    </row>
    <row r="15" spans="1:66">
      <c r="A15" s="231" t="n">
        <v>6</v>
      </c>
      <c r="B15" s="233" t="n">
        <v>113216104029</v>
      </c>
      <c r="C15" s="233" t="s">
        <v>37</v>
      </c>
      <c r="D15" s="234" t="s">
        <v>492</v>
      </c>
      <c r="E15" s="172" t="s">
        <v>37</v>
      </c>
      <c r="F15" s="172" t="s">
        <v>37</v>
      </c>
      <c r="G15" s="172" t="s">
        <v>36</v>
      </c>
      <c r="H15" s="172" t="s">
        <v>37</v>
      </c>
      <c r="I15" s="172" t="s">
        <v>203</v>
      </c>
      <c r="J15" s="172" t="s">
        <v>203</v>
      </c>
      <c r="K15" s="172" t="s">
        <v>203</v>
      </c>
      <c r="L15" s="172" t="s">
        <v>203</v>
      </c>
      <c r="M15" s="173" t="n">
        <v>23</v>
      </c>
      <c r="N15" s="173">
        <f>IF(S15=0,23-SUMIF(E15:L15,"U*",$E$9:$L$9),0)</f>
        <v/>
      </c>
      <c r="O15" s="174">
        <f>(SUM(VLOOKUP(E15,$X$10:$Y$16,2)*E$9,VLOOKUP(F15,$X$10:$Y$16,2)*F$9,VLOOKUP(G15,$X$10:$Y$16,2)*G$9,VLOOKUP(H15,$X$10:$Y$16,2)*H$9,VLOOKUP(I15,$X$10:$Y$16,2)*I$9,VLOOKUP(J15,$X$10:$Y$16,2)*J$9,VLOOKUP(K15,$X$10:$Y$16,2)*K$9,VLOOKUP(L15,$X$10:$Y$16,2)*L$9))</f>
        <v/>
      </c>
      <c r="P15" s="175">
        <f>O15/N15</f>
        <v/>
      </c>
      <c r="Q15" s="173">
        <f>COUNTIF(E15:L15,"U")</f>
        <v/>
      </c>
      <c r="R15" s="172">
        <f>COUNTIF(E15:L15,"UA")</f>
        <v/>
      </c>
      <c r="S15" s="173">
        <f>COUNTIF(E15:L15,"WH")</f>
        <v/>
      </c>
      <c r="T15" s="173" t="n"/>
      <c r="U15" s="176">
        <f>IF(Q15&lt;&gt;0,"FAIL",IF(R15&gt;0,"AB",IF(S15&gt;0,"WH","PASS")))</f>
        <v/>
      </c>
      <c r="X15" s="50" t="s">
        <v>203</v>
      </c>
      <c r="Y15" s="50" t="n">
        <v>10</v>
      </c>
    </row>
    <row r="16" spans="1:66">
      <c r="A16" s="235" t="n">
        <v>7</v>
      </c>
      <c r="B16" s="233" t="n">
        <v>113216104030</v>
      </c>
      <c r="C16" s="233" t="s">
        <v>37</v>
      </c>
      <c r="D16" s="132" t="s">
        <v>493</v>
      </c>
      <c r="E16" s="172" t="s">
        <v>208</v>
      </c>
      <c r="F16" s="172" t="s">
        <v>38</v>
      </c>
      <c r="G16" s="172" t="s">
        <v>208</v>
      </c>
      <c r="H16" s="172" t="s">
        <v>38</v>
      </c>
      <c r="I16" s="172" t="s">
        <v>36</v>
      </c>
      <c r="J16" s="172" t="s">
        <v>36</v>
      </c>
      <c r="K16" s="172" t="s">
        <v>37</v>
      </c>
      <c r="L16" s="172" t="s">
        <v>203</v>
      </c>
      <c r="M16" s="173" t="n">
        <v>23</v>
      </c>
      <c r="N16" s="173">
        <f>IF(S16=0,23-SUMIF(E16:L16,"U*",$E$9:$L$9),0)</f>
        <v/>
      </c>
      <c r="O16" s="174">
        <f>(SUM(VLOOKUP(E16,$X$10:$Y$16,2)*E$9,VLOOKUP(F16,$X$10:$Y$16,2)*F$9,VLOOKUP(G16,$X$10:$Y$16,2)*G$9,VLOOKUP(H16,$X$10:$Y$16,2)*H$9,VLOOKUP(I16,$X$10:$Y$16,2)*I$9,VLOOKUP(J16,$X$10:$Y$16,2)*J$9,VLOOKUP(K16,$X$10:$Y$16,2)*K$9,VLOOKUP(L16,$X$10:$Y$16,2)*L$9))</f>
        <v/>
      </c>
      <c r="P16" s="175">
        <f>O16/N16</f>
        <v/>
      </c>
      <c r="Q16" s="173">
        <f>COUNTIF(E16:L16,"U")</f>
        <v/>
      </c>
      <c r="R16" s="172">
        <f>COUNTIF(E16:L16,"UA")</f>
        <v/>
      </c>
      <c r="S16" s="173">
        <f>COUNTIF(E16:L16,"WH")</f>
        <v/>
      </c>
      <c r="T16" s="173" t="n"/>
      <c r="U16" s="176">
        <f>IF(Q16&lt;&gt;0,"FAIL",IF(R16&gt;0,"AB",IF(S16&gt;0,"WH","PASS")))</f>
        <v/>
      </c>
      <c r="X16" s="179" t="s">
        <v>205</v>
      </c>
      <c r="Y16" s="54" t="n">
        <v>0</v>
      </c>
    </row>
    <row r="17" spans="1:66">
      <c r="A17" s="231" t="n">
        <v>8</v>
      </c>
      <c r="B17" s="233" t="n">
        <v>113216104031</v>
      </c>
      <c r="C17" s="233" t="s">
        <v>37</v>
      </c>
      <c r="D17" s="234" t="s">
        <v>494</v>
      </c>
      <c r="E17" s="172" t="s">
        <v>38</v>
      </c>
      <c r="F17" s="172" t="s">
        <v>38</v>
      </c>
      <c r="G17" s="172" t="s">
        <v>38</v>
      </c>
      <c r="H17" s="172" t="s">
        <v>38</v>
      </c>
      <c r="I17" s="172" t="s">
        <v>36</v>
      </c>
      <c r="J17" s="172" t="s">
        <v>36</v>
      </c>
      <c r="K17" s="172" t="s">
        <v>36</v>
      </c>
      <c r="L17" s="172" t="s">
        <v>203</v>
      </c>
      <c r="M17" s="173" t="n">
        <v>23</v>
      </c>
      <c r="N17" s="173">
        <f>IF(S17=0,23-SUMIF(E17:L17,"U*",$E$9:$L$9),0)</f>
        <v/>
      </c>
      <c r="O17" s="174">
        <f>(SUM(VLOOKUP(E17,$X$10:$Y$16,2)*E$9,VLOOKUP(F17,$X$10:$Y$16,2)*F$9,VLOOKUP(G17,$X$10:$Y$16,2)*G$9,VLOOKUP(H17,$X$10:$Y$16,2)*H$9,VLOOKUP(I17,$X$10:$Y$16,2)*I$9,VLOOKUP(J17,$X$10:$Y$16,2)*J$9,VLOOKUP(K17,$X$10:$Y$16,2)*K$9,VLOOKUP(L17,$X$10:$Y$16,2)*L$9))</f>
        <v/>
      </c>
      <c r="P17" s="175">
        <f>O17/N17</f>
        <v/>
      </c>
      <c r="Q17" s="173">
        <f>COUNTIF(E17:L17,"U")</f>
        <v/>
      </c>
      <c r="R17" s="172">
        <f>COUNTIF(E17:L17,"UA")</f>
        <v/>
      </c>
      <c r="S17" s="173">
        <f>COUNTIF(E17:L17,"WH")</f>
        <v/>
      </c>
      <c r="T17" s="172" t="n"/>
      <c r="U17" s="176">
        <f>IF(Q17&lt;&gt;0,"FAIL",IF(R17&gt;0,"AB",IF(S17&gt;0,"WH","PASS")))</f>
        <v/>
      </c>
    </row>
    <row r="18" spans="1:66">
      <c r="A18" s="235" t="n">
        <v>9</v>
      </c>
      <c r="B18" s="233" t="n">
        <v>113216104034</v>
      </c>
      <c r="C18" s="233" t="s">
        <v>37</v>
      </c>
      <c r="D18" s="234" t="s">
        <v>495</v>
      </c>
      <c r="E18" s="172" t="s">
        <v>208</v>
      </c>
      <c r="F18" s="172" t="s">
        <v>38</v>
      </c>
      <c r="G18" s="172" t="s">
        <v>37</v>
      </c>
      <c r="H18" s="172" t="s">
        <v>37</v>
      </c>
      <c r="I18" s="172" t="s">
        <v>203</v>
      </c>
      <c r="J18" s="172" t="s">
        <v>203</v>
      </c>
      <c r="K18" s="172" t="s">
        <v>36</v>
      </c>
      <c r="L18" s="172" t="s">
        <v>203</v>
      </c>
      <c r="M18" s="173" t="n">
        <v>23</v>
      </c>
      <c r="N18" s="173">
        <f>IF(S18=0,23-SUMIF(E18:L18,"U*",$E$9:$L$9),0)</f>
        <v/>
      </c>
      <c r="O18" s="174">
        <f>(SUM(VLOOKUP(E18,$X$10:$Y$16,2)*E$9,VLOOKUP(F18,$X$10:$Y$16,2)*F$9,VLOOKUP(G18,$X$10:$Y$16,2)*G$9,VLOOKUP(H18,$X$10:$Y$16,2)*H$9,VLOOKUP(I18,$X$10:$Y$16,2)*I$9,VLOOKUP(J18,$X$10:$Y$16,2)*J$9,VLOOKUP(K18,$X$10:$Y$16,2)*K$9,VLOOKUP(L18,$X$10:$Y$16,2)*L$9))</f>
        <v/>
      </c>
      <c r="P18" s="175">
        <f>O18/N18</f>
        <v/>
      </c>
      <c r="Q18" s="173">
        <f>COUNTIF(E18:L18,"U")</f>
        <v/>
      </c>
      <c r="R18" s="172">
        <f>COUNTIF(E18:L18,"UA")</f>
        <v/>
      </c>
      <c r="S18" s="173">
        <f>COUNTIF(E18:L18,"WH")</f>
        <v/>
      </c>
      <c r="T18" s="173" t="n"/>
      <c r="U18" s="176">
        <f>IF(Q18&lt;&gt;0,"FAIL",IF(R18&gt;0,"AB",IF(S18&gt;0,"WH","PASS")))</f>
        <v/>
      </c>
    </row>
    <row r="19" spans="1:66">
      <c r="A19" s="231" t="n">
        <v>10</v>
      </c>
      <c r="B19" s="233" t="n">
        <v>113216104035</v>
      </c>
      <c r="C19" s="233" t="s">
        <v>37</v>
      </c>
      <c r="D19" s="234" t="s">
        <v>496</v>
      </c>
      <c r="E19" s="172" t="s">
        <v>38</v>
      </c>
      <c r="F19" s="172" t="s">
        <v>38</v>
      </c>
      <c r="G19" s="172" t="s">
        <v>37</v>
      </c>
      <c r="H19" s="172" t="s">
        <v>38</v>
      </c>
      <c r="I19" s="172" t="s">
        <v>203</v>
      </c>
      <c r="J19" s="172" t="s">
        <v>203</v>
      </c>
      <c r="K19" s="172" t="s">
        <v>36</v>
      </c>
      <c r="L19" s="172" t="s">
        <v>203</v>
      </c>
      <c r="M19" s="173" t="n">
        <v>23</v>
      </c>
      <c r="N19" s="173">
        <f>IF(S19=0,23-SUMIF(E19:L19,"U*",$E$9:$L$9),0)</f>
        <v/>
      </c>
      <c r="O19" s="174">
        <f>(SUM(VLOOKUP(E19,$X$10:$Y$16,2)*E$9,VLOOKUP(F19,$X$10:$Y$16,2)*F$9,VLOOKUP(G19,$X$10:$Y$16,2)*G$9,VLOOKUP(H19,$X$10:$Y$16,2)*H$9,VLOOKUP(I19,$X$10:$Y$16,2)*I$9,VLOOKUP(J19,$X$10:$Y$16,2)*J$9,VLOOKUP(K19,$X$10:$Y$16,2)*K$9,VLOOKUP(L19,$X$10:$Y$16,2)*L$9))</f>
        <v/>
      </c>
      <c r="P19" s="175">
        <f>O19/N19</f>
        <v/>
      </c>
      <c r="Q19" s="173">
        <f>COUNTIF(E19:L19,"U")</f>
        <v/>
      </c>
      <c r="R19" s="172">
        <f>COUNTIF(E19:L19,"UA")</f>
        <v/>
      </c>
      <c r="S19" s="173">
        <f>COUNTIF(E19:L19,"WH")</f>
        <v/>
      </c>
      <c r="T19" s="173" t="n"/>
      <c r="U19" s="176">
        <f>IF(Q19&lt;&gt;0,"FAIL",IF(R19&gt;0,"AB",IF(S19&gt;0,"WH","PASS")))</f>
        <v/>
      </c>
    </row>
    <row r="20" spans="1:66">
      <c r="A20" s="235" t="n">
        <v>11</v>
      </c>
      <c r="B20" s="233" t="n">
        <v>113216104040</v>
      </c>
      <c r="C20" s="233" t="s">
        <v>37</v>
      </c>
      <c r="D20" s="234" t="s">
        <v>497</v>
      </c>
      <c r="E20" s="172" t="s">
        <v>38</v>
      </c>
      <c r="F20" s="172" t="s">
        <v>37</v>
      </c>
      <c r="G20" s="172" t="s">
        <v>37</v>
      </c>
      <c r="H20" s="172" t="s">
        <v>37</v>
      </c>
      <c r="I20" s="172" t="s">
        <v>203</v>
      </c>
      <c r="J20" s="172" t="s">
        <v>203</v>
      </c>
      <c r="K20" s="172" t="s">
        <v>36</v>
      </c>
      <c r="L20" s="172" t="s">
        <v>203</v>
      </c>
      <c r="M20" s="173" t="n">
        <v>23</v>
      </c>
      <c r="N20" s="173">
        <f>IF(S20=0,23-SUMIF(E20:L20,"U*",$E$9:$L$9),0)</f>
        <v/>
      </c>
      <c r="O20" s="174">
        <f>(SUM(VLOOKUP(E20,$X$10:$Y$16,2)*E$9,VLOOKUP(F20,$X$10:$Y$16,2)*F$9,VLOOKUP(G20,$X$10:$Y$16,2)*G$9,VLOOKUP(H20,$X$10:$Y$16,2)*H$9,VLOOKUP(I20,$X$10:$Y$16,2)*I$9,VLOOKUP(J20,$X$10:$Y$16,2)*J$9,VLOOKUP(K20,$X$10:$Y$16,2)*K$9,VLOOKUP(L20,$X$10:$Y$16,2)*L$9))</f>
        <v/>
      </c>
      <c r="P20" s="175">
        <f>O20/N20</f>
        <v/>
      </c>
      <c r="Q20" s="173">
        <f>COUNTIF(E20:L20,"U")</f>
        <v/>
      </c>
      <c r="R20" s="172">
        <f>COUNTIF(E20:L20,"UA")</f>
        <v/>
      </c>
      <c r="S20" s="173">
        <f>COUNTIF(E20:L20,"WH")</f>
        <v/>
      </c>
      <c r="T20" s="172" t="n"/>
      <c r="U20" s="176">
        <f>IF(Q20&lt;&gt;0,"FAIL",IF(R20&gt;0,"AB",IF(S20&gt;0,"WH","PASS")))</f>
        <v/>
      </c>
    </row>
    <row r="21" spans="1:66">
      <c r="A21" s="231" t="n">
        <v>12</v>
      </c>
      <c r="B21" s="233" t="n">
        <v>113216104042</v>
      </c>
      <c r="C21" s="233" t="s">
        <v>37</v>
      </c>
      <c r="D21" s="234" t="s">
        <v>498</v>
      </c>
      <c r="E21" s="172" t="s">
        <v>38</v>
      </c>
      <c r="F21" s="172" t="s">
        <v>37</v>
      </c>
      <c r="G21" s="172" t="s">
        <v>37</v>
      </c>
      <c r="H21" s="172" t="s">
        <v>208</v>
      </c>
      <c r="I21" s="172" t="s">
        <v>203</v>
      </c>
      <c r="J21" s="172" t="s">
        <v>203</v>
      </c>
      <c r="K21" s="172" t="s">
        <v>203</v>
      </c>
      <c r="L21" s="172" t="s">
        <v>203</v>
      </c>
      <c r="M21" s="173" t="n">
        <v>23</v>
      </c>
      <c r="N21" s="173">
        <f>IF(S21=0,23-SUMIF(E21:L21,"U*",$E$9:$L$9),0)</f>
        <v/>
      </c>
      <c r="O21" s="174">
        <f>(SUM(VLOOKUP(E21,$X$10:$Y$16,2)*E$9,VLOOKUP(F21,$X$10:$Y$16,2)*F$9,VLOOKUP(G21,$X$10:$Y$16,2)*G$9,VLOOKUP(H21,$X$10:$Y$16,2)*H$9,VLOOKUP(I21,$X$10:$Y$16,2)*I$9,VLOOKUP(J21,$X$10:$Y$16,2)*J$9,VLOOKUP(K21,$X$10:$Y$16,2)*K$9,VLOOKUP(L21,$X$10:$Y$16,2)*L$9))</f>
        <v/>
      </c>
      <c r="P21" s="175">
        <f>O21/N21</f>
        <v/>
      </c>
      <c r="Q21" s="173">
        <f>COUNTIF(E21:L21,"U")</f>
        <v/>
      </c>
      <c r="R21" s="172">
        <f>COUNTIF(E21:L21,"UA")</f>
        <v/>
      </c>
      <c r="S21" s="173">
        <f>COUNTIF(E21:L21,"WH")</f>
        <v/>
      </c>
      <c r="T21" s="173" t="n"/>
      <c r="U21" s="176">
        <f>IF(Q21&lt;&gt;0,"FAIL",IF(R21&gt;0,"AB",IF(S21&gt;0,"WH","PASS")))</f>
        <v/>
      </c>
    </row>
    <row r="22" spans="1:66">
      <c r="A22" s="235" t="n">
        <v>13</v>
      </c>
      <c r="B22" s="233" t="n">
        <v>113216104043</v>
      </c>
      <c r="C22" s="233" t="s">
        <v>37</v>
      </c>
      <c r="D22" s="132" t="s">
        <v>499</v>
      </c>
      <c r="E22" s="172" t="s">
        <v>208</v>
      </c>
      <c r="F22" s="172" t="s">
        <v>38</v>
      </c>
      <c r="G22" s="172" t="s">
        <v>206</v>
      </c>
      <c r="H22" s="172" t="s">
        <v>205</v>
      </c>
      <c r="I22" s="172" t="s">
        <v>36</v>
      </c>
      <c r="J22" s="172" t="s">
        <v>36</v>
      </c>
      <c r="K22" s="172" t="s">
        <v>37</v>
      </c>
      <c r="L22" s="172" t="s">
        <v>203</v>
      </c>
      <c r="M22" s="173" t="n">
        <v>23</v>
      </c>
      <c r="N22" s="173">
        <f>IF(S22=0,23-SUMIF(E22:L22,"U*",$E$9:$L$9),0)</f>
        <v/>
      </c>
      <c r="O22" s="174">
        <f>(SUM(VLOOKUP(E22,$X$10:$Y$16,2)*E$9,VLOOKUP(F22,$X$10:$Y$16,2)*F$9,VLOOKUP(G22,$X$10:$Y$16,2)*G$9,VLOOKUP(H22,$X$10:$Y$16,2)*H$9,VLOOKUP(I22,$X$10:$Y$16,2)*I$9,VLOOKUP(J22,$X$10:$Y$16,2)*J$9,VLOOKUP(K22,$X$10:$Y$16,2)*K$9,VLOOKUP(L22,$X$10:$Y$16,2)*L$9))</f>
        <v/>
      </c>
      <c r="P22" s="175">
        <f>O22/N22</f>
        <v/>
      </c>
      <c r="Q22" s="173">
        <f>COUNTIF(E22:L22,"U")</f>
        <v/>
      </c>
      <c r="R22" s="172">
        <f>COUNTIF(E22:L22,"UA")</f>
        <v/>
      </c>
      <c r="S22" s="173">
        <f>COUNTIF(E22:L22,"WH")</f>
        <v/>
      </c>
      <c r="T22" s="173" t="n"/>
      <c r="U22" s="176">
        <f>IF(Q22&lt;&gt;0,"FAIL",IF(R22&gt;0,"AB",IF(S22&gt;0,"WH","PASS")))</f>
        <v/>
      </c>
    </row>
    <row r="23" spans="1:66">
      <c r="A23" s="231" t="n">
        <v>14</v>
      </c>
      <c r="B23" s="232" t="n">
        <v>113216104044</v>
      </c>
      <c r="C23" s="233" t="s">
        <v>37</v>
      </c>
      <c r="D23" s="97" t="s">
        <v>500</v>
      </c>
      <c r="E23" s="172" t="s">
        <v>38</v>
      </c>
      <c r="F23" s="172" t="s">
        <v>208</v>
      </c>
      <c r="G23" s="172" t="s">
        <v>38</v>
      </c>
      <c r="H23" s="172" t="s">
        <v>38</v>
      </c>
      <c r="I23" s="172" t="s">
        <v>203</v>
      </c>
      <c r="J23" s="172" t="s">
        <v>203</v>
      </c>
      <c r="K23" s="172" t="s">
        <v>203</v>
      </c>
      <c r="L23" s="172" t="s">
        <v>203</v>
      </c>
      <c r="M23" s="173" t="n">
        <v>23</v>
      </c>
      <c r="N23" s="173">
        <f>IF(S23=0,23-SUMIF(E23:L23,"U*",$E$9:$L$9),0)</f>
        <v/>
      </c>
      <c r="O23" s="174">
        <f>(SUM(VLOOKUP(E23,$X$10:$Y$16,2)*E$9,VLOOKUP(F23,$X$10:$Y$16,2)*F$9,VLOOKUP(G23,$X$10:$Y$16,2)*G$9,VLOOKUP(H23,$X$10:$Y$16,2)*H$9,VLOOKUP(I23,$X$10:$Y$16,2)*I$9,VLOOKUP(J23,$X$10:$Y$16,2)*J$9,VLOOKUP(K23,$X$10:$Y$16,2)*K$9,VLOOKUP(L23,$X$10:$Y$16,2)*L$9))</f>
        <v/>
      </c>
      <c r="P23" s="175">
        <f>O23/N23</f>
        <v/>
      </c>
      <c r="Q23" s="173">
        <f>COUNTIF(E23:L23,"U")</f>
        <v/>
      </c>
      <c r="R23" s="172">
        <f>COUNTIF(E23:L23,"UA")</f>
        <v/>
      </c>
      <c r="S23" s="173">
        <f>COUNTIF(E23:L23,"WH")</f>
        <v/>
      </c>
      <c r="T23" s="172" t="n"/>
      <c r="U23" s="176">
        <f>IF(Q23&lt;&gt;0,"FAIL",IF(R23&gt;0,"AB",IF(S23&gt;0,"WH","PASS")))</f>
        <v/>
      </c>
    </row>
    <row r="24" spans="1:66">
      <c r="A24" s="235" t="n">
        <v>15</v>
      </c>
      <c r="B24" s="233" t="n">
        <v>113216104052</v>
      </c>
      <c r="C24" s="233" t="s">
        <v>37</v>
      </c>
      <c r="D24" s="234" t="s">
        <v>501</v>
      </c>
      <c r="E24" s="172" t="s">
        <v>38</v>
      </c>
      <c r="F24" s="172" t="s">
        <v>208</v>
      </c>
      <c r="G24" s="172" t="s">
        <v>38</v>
      </c>
      <c r="H24" s="172" t="s">
        <v>38</v>
      </c>
      <c r="I24" s="172" t="s">
        <v>203</v>
      </c>
      <c r="J24" s="172" t="s">
        <v>36</v>
      </c>
      <c r="K24" s="172" t="s">
        <v>36</v>
      </c>
      <c r="L24" s="172" t="s">
        <v>203</v>
      </c>
      <c r="M24" s="173" t="n">
        <v>23</v>
      </c>
      <c r="N24" s="173">
        <f>IF(S24=0,23-SUMIF(E24:L24,"U*",$E$9:$L$9),0)</f>
        <v/>
      </c>
      <c r="O24" s="174">
        <f>(SUM(VLOOKUP(E24,$X$10:$Y$16,2)*E$9,VLOOKUP(F24,$X$10:$Y$16,2)*F$9,VLOOKUP(G24,$X$10:$Y$16,2)*G$9,VLOOKUP(H24,$X$10:$Y$16,2)*H$9,VLOOKUP(I24,$X$10:$Y$16,2)*I$9,VLOOKUP(J24,$X$10:$Y$16,2)*J$9,VLOOKUP(K24,$X$10:$Y$16,2)*K$9,VLOOKUP(L24,$X$10:$Y$16,2)*L$9))</f>
        <v/>
      </c>
      <c r="P24" s="175">
        <f>O24/N24</f>
        <v/>
      </c>
      <c r="Q24" s="173">
        <f>COUNTIF(E24:L24,"U")</f>
        <v/>
      </c>
      <c r="R24" s="172">
        <f>COUNTIF(E24:L24,"UA")</f>
        <v/>
      </c>
      <c r="S24" s="173">
        <f>COUNTIF(E24:L24,"WH")</f>
        <v/>
      </c>
      <c r="T24" s="173" t="n"/>
      <c r="U24" s="176">
        <f>IF(Q24&lt;&gt;0,"FAIL",IF(R24&gt;0,"AB",IF(S24&gt;0,"WH","PASS")))</f>
        <v/>
      </c>
    </row>
    <row r="25" spans="1:66">
      <c r="A25" s="231" t="n">
        <v>16</v>
      </c>
      <c r="B25" s="233" t="n">
        <v>113216104054</v>
      </c>
      <c r="C25" s="233" t="s">
        <v>37</v>
      </c>
      <c r="D25" s="234" t="s">
        <v>502</v>
      </c>
      <c r="E25" s="172" t="s">
        <v>37</v>
      </c>
      <c r="F25" s="172" t="s">
        <v>36</v>
      </c>
      <c r="G25" s="172" t="s">
        <v>36</v>
      </c>
      <c r="H25" s="172" t="s">
        <v>37</v>
      </c>
      <c r="I25" s="172" t="s">
        <v>203</v>
      </c>
      <c r="J25" s="172" t="s">
        <v>203</v>
      </c>
      <c r="K25" s="172" t="s">
        <v>203</v>
      </c>
      <c r="L25" s="172" t="s">
        <v>203</v>
      </c>
      <c r="M25" s="173" t="n">
        <v>23</v>
      </c>
      <c r="N25" s="173">
        <f>IF(S25=0,23-SUMIF(E25:L25,"U*",$E$9:$L$9),0)</f>
        <v/>
      </c>
      <c r="O25" s="174">
        <f>(SUM(VLOOKUP(E25,$X$10:$Y$16,2)*E$9,VLOOKUP(F25,$X$10:$Y$16,2)*F$9,VLOOKUP(G25,$X$10:$Y$16,2)*G$9,VLOOKUP(H25,$X$10:$Y$16,2)*H$9,VLOOKUP(I25,$X$10:$Y$16,2)*I$9,VLOOKUP(J25,$X$10:$Y$16,2)*J$9,VLOOKUP(K25,$X$10:$Y$16,2)*K$9,VLOOKUP(L25,$X$10:$Y$16,2)*L$9))</f>
        <v/>
      </c>
      <c r="P25" s="175">
        <f>O25/N25</f>
        <v/>
      </c>
      <c r="Q25" s="173">
        <f>COUNTIF(E25:L25,"U")</f>
        <v/>
      </c>
      <c r="R25" s="172">
        <f>COUNTIF(E25:L25,"UA")</f>
        <v/>
      </c>
      <c r="S25" s="173">
        <f>COUNTIF(E25:L25,"WH")</f>
        <v/>
      </c>
      <c r="T25" s="173" t="n"/>
      <c r="U25" s="176">
        <f>IF(Q25&lt;&gt;0,"FAIL",IF(R25&gt;0,"AB",IF(S25&gt;0,"WH","PASS")))</f>
        <v/>
      </c>
    </row>
    <row r="26" spans="1:66">
      <c r="A26" s="235" t="n">
        <v>17</v>
      </c>
      <c r="B26" s="233" t="n">
        <v>113216104055</v>
      </c>
      <c r="C26" s="233" t="s">
        <v>37</v>
      </c>
      <c r="D26" s="234" t="s">
        <v>503</v>
      </c>
      <c r="E26" s="172" t="s">
        <v>208</v>
      </c>
      <c r="F26" s="172" t="s">
        <v>208</v>
      </c>
      <c r="G26" s="172" t="s">
        <v>36</v>
      </c>
      <c r="H26" s="172" t="s">
        <v>38</v>
      </c>
      <c r="I26" s="172" t="s">
        <v>203</v>
      </c>
      <c r="J26" s="172" t="s">
        <v>203</v>
      </c>
      <c r="K26" s="172" t="s">
        <v>203</v>
      </c>
      <c r="L26" s="172" t="s">
        <v>203</v>
      </c>
      <c r="M26" s="173" t="n">
        <v>23</v>
      </c>
      <c r="N26" s="173">
        <f>IF(S26=0,23-SUMIF(E26:L26,"U*",$E$9:$L$9),0)</f>
        <v/>
      </c>
      <c r="O26" s="174">
        <f>(SUM(VLOOKUP(E26,$X$10:$Y$16,2)*E$9,VLOOKUP(F26,$X$10:$Y$16,2)*F$9,VLOOKUP(G26,$X$10:$Y$16,2)*G$9,VLOOKUP(H26,$X$10:$Y$16,2)*H$9,VLOOKUP(I26,$X$10:$Y$16,2)*I$9,VLOOKUP(J26,$X$10:$Y$16,2)*J$9,VLOOKUP(K26,$X$10:$Y$16,2)*K$9,VLOOKUP(L26,$X$10:$Y$16,2)*L$9))</f>
        <v/>
      </c>
      <c r="P26" s="175">
        <f>O26/N26</f>
        <v/>
      </c>
      <c r="Q26" s="173">
        <f>COUNTIF(E26:L26,"U")</f>
        <v/>
      </c>
      <c r="R26" s="172">
        <f>COUNTIF(E26:L26,"UA")</f>
        <v/>
      </c>
      <c r="S26" s="173">
        <f>COUNTIF(E26:L26,"WH")</f>
        <v/>
      </c>
      <c r="T26" s="172" t="n"/>
      <c r="U26" s="176">
        <f>IF(Q26&lt;&gt;0,"FAIL",IF(R26&gt;0,"AB",IF(S26&gt;0,"WH","PASS")))</f>
        <v/>
      </c>
    </row>
    <row r="27" spans="1:66">
      <c r="A27" s="231" t="n">
        <v>18</v>
      </c>
      <c r="B27" s="233" t="n">
        <v>113216104057</v>
      </c>
      <c r="C27" s="233" t="s">
        <v>37</v>
      </c>
      <c r="D27" s="234" t="s">
        <v>504</v>
      </c>
      <c r="E27" s="172" t="s">
        <v>208</v>
      </c>
      <c r="F27" s="172" t="s">
        <v>38</v>
      </c>
      <c r="G27" s="172" t="s">
        <v>37</v>
      </c>
      <c r="H27" s="172" t="s">
        <v>208</v>
      </c>
      <c r="I27" s="172" t="s">
        <v>203</v>
      </c>
      <c r="J27" s="172" t="s">
        <v>203</v>
      </c>
      <c r="K27" s="172" t="s">
        <v>36</v>
      </c>
      <c r="L27" s="172" t="s">
        <v>203</v>
      </c>
      <c r="M27" s="173" t="n">
        <v>23</v>
      </c>
      <c r="N27" s="173">
        <f>IF(S27=0,23-SUMIF(E27:L27,"U*",$E$9:$L$9),0)</f>
        <v/>
      </c>
      <c r="O27" s="174">
        <f>(SUM(VLOOKUP(E27,$X$10:$Y$16,2)*E$9,VLOOKUP(F27,$X$10:$Y$16,2)*F$9,VLOOKUP(G27,$X$10:$Y$16,2)*G$9,VLOOKUP(H27,$X$10:$Y$16,2)*H$9,VLOOKUP(I27,$X$10:$Y$16,2)*I$9,VLOOKUP(J27,$X$10:$Y$16,2)*J$9,VLOOKUP(K27,$X$10:$Y$16,2)*K$9,VLOOKUP(L27,$X$10:$Y$16,2)*L$9))</f>
        <v/>
      </c>
      <c r="P27" s="175">
        <f>O27/N27</f>
        <v/>
      </c>
      <c r="Q27" s="173">
        <f>COUNTIF(E27:L27,"U")</f>
        <v/>
      </c>
      <c r="R27" s="172">
        <f>COUNTIF(E27:L27,"UA")</f>
        <v/>
      </c>
      <c r="S27" s="173">
        <f>COUNTIF(E27:L27,"WH")</f>
        <v/>
      </c>
      <c r="T27" s="173" t="n"/>
      <c r="U27" s="176">
        <f>IF(Q27&lt;&gt;0,"FAIL",IF(R27&gt;0,"AB",IF(S27&gt;0,"WH","PASS")))</f>
        <v/>
      </c>
    </row>
    <row r="28" spans="1:66">
      <c r="A28" s="235" t="n">
        <v>19</v>
      </c>
      <c r="B28" s="233" t="n">
        <v>113216104058</v>
      </c>
      <c r="C28" s="233" t="s">
        <v>37</v>
      </c>
      <c r="D28" s="234" t="s">
        <v>505</v>
      </c>
      <c r="E28" s="172" t="s">
        <v>38</v>
      </c>
      <c r="F28" s="172" t="s">
        <v>37</v>
      </c>
      <c r="G28" s="172" t="s">
        <v>37</v>
      </c>
      <c r="H28" s="172" t="s">
        <v>38</v>
      </c>
      <c r="I28" s="172" t="s">
        <v>203</v>
      </c>
      <c r="J28" s="172" t="s">
        <v>203</v>
      </c>
      <c r="K28" s="172" t="s">
        <v>36</v>
      </c>
      <c r="L28" s="172" t="s">
        <v>203</v>
      </c>
      <c r="M28" s="173" t="n">
        <v>23</v>
      </c>
      <c r="N28" s="173">
        <f>IF(S28=0,23-SUMIF(E28:L28,"U*",$E$9:$L$9),0)</f>
        <v/>
      </c>
      <c r="O28" s="174">
        <f>(SUM(VLOOKUP(E28,$X$10:$Y$16,2)*E$9,VLOOKUP(F28,$X$10:$Y$16,2)*F$9,VLOOKUP(G28,$X$10:$Y$16,2)*G$9,VLOOKUP(H28,$X$10:$Y$16,2)*H$9,VLOOKUP(I28,$X$10:$Y$16,2)*I$9,VLOOKUP(J28,$X$10:$Y$16,2)*J$9,VLOOKUP(K28,$X$10:$Y$16,2)*K$9,VLOOKUP(L28,$X$10:$Y$16,2)*L$9))</f>
        <v/>
      </c>
      <c r="P28" s="175">
        <f>O28/N28</f>
        <v/>
      </c>
      <c r="Q28" s="173">
        <f>COUNTIF(E28:L28,"U")</f>
        <v/>
      </c>
      <c r="R28" s="172">
        <f>COUNTIF(E28:L28,"UA")</f>
        <v/>
      </c>
      <c r="S28" s="173">
        <f>COUNTIF(E28:L28,"WH")</f>
        <v/>
      </c>
      <c r="T28" s="173" t="n"/>
      <c r="U28" s="176">
        <f>IF(Q28&lt;&gt;0,"FAIL",IF(R28&gt;0,"AB",IF(S28&gt;0,"WH","PASS")))</f>
        <v/>
      </c>
    </row>
    <row r="29" spans="1:66">
      <c r="A29" s="231" t="n">
        <v>20</v>
      </c>
      <c r="B29" s="233" t="n">
        <v>113216104063</v>
      </c>
      <c r="C29" s="233" t="s">
        <v>37</v>
      </c>
      <c r="D29" s="234" t="s">
        <v>506</v>
      </c>
      <c r="E29" s="172" t="s">
        <v>38</v>
      </c>
      <c r="F29" s="172" t="s">
        <v>36</v>
      </c>
      <c r="G29" s="172" t="s">
        <v>38</v>
      </c>
      <c r="H29" s="172" t="s">
        <v>36</v>
      </c>
      <c r="I29" s="172" t="s">
        <v>203</v>
      </c>
      <c r="J29" s="172" t="s">
        <v>203</v>
      </c>
      <c r="K29" s="172" t="s">
        <v>203</v>
      </c>
      <c r="L29" s="172" t="s">
        <v>203</v>
      </c>
      <c r="M29" s="173" t="n">
        <v>23</v>
      </c>
      <c r="N29" s="173">
        <f>IF(S29=0,23-SUMIF(E29:L29,"U*",$E$9:$L$9),0)</f>
        <v/>
      </c>
      <c r="O29" s="174">
        <f>(SUM(VLOOKUP(E29,$X$10:$Y$16,2)*E$9,VLOOKUP(F29,$X$10:$Y$16,2)*F$9,VLOOKUP(G29,$X$10:$Y$16,2)*G$9,VLOOKUP(H29,$X$10:$Y$16,2)*H$9,VLOOKUP(I29,$X$10:$Y$16,2)*I$9,VLOOKUP(J29,$X$10:$Y$16,2)*J$9,VLOOKUP(K29,$X$10:$Y$16,2)*K$9,VLOOKUP(L29,$X$10:$Y$16,2)*L$9))</f>
        <v/>
      </c>
      <c r="P29" s="175">
        <f>O29/N29</f>
        <v/>
      </c>
      <c r="Q29" s="173">
        <f>COUNTIF(E29:L29,"U")</f>
        <v/>
      </c>
      <c r="R29" s="172">
        <f>COUNTIF(E29:L29,"UA")</f>
        <v/>
      </c>
      <c r="S29" s="173">
        <f>COUNTIF(E29:L29,"WH")</f>
        <v/>
      </c>
      <c r="T29" s="172" t="n"/>
      <c r="U29" s="176">
        <f>IF(Q29&lt;&gt;0,"FAIL",IF(R29&gt;0,"AB",IF(S29&gt;0,"WH","PASS")))</f>
        <v/>
      </c>
    </row>
    <row r="30" spans="1:66">
      <c r="A30" s="235" t="n">
        <v>21</v>
      </c>
      <c r="B30" s="233" t="n">
        <v>113216104067</v>
      </c>
      <c r="C30" s="233" t="s">
        <v>37</v>
      </c>
      <c r="D30" s="234" t="s">
        <v>507</v>
      </c>
      <c r="E30" s="172" t="s">
        <v>38</v>
      </c>
      <c r="F30" s="172" t="s">
        <v>37</v>
      </c>
      <c r="G30" s="172" t="s">
        <v>37</v>
      </c>
      <c r="H30" s="172" t="s">
        <v>37</v>
      </c>
      <c r="I30" s="172" t="s">
        <v>203</v>
      </c>
      <c r="J30" s="172" t="s">
        <v>203</v>
      </c>
      <c r="K30" s="172" t="s">
        <v>203</v>
      </c>
      <c r="L30" s="172" t="s">
        <v>203</v>
      </c>
      <c r="M30" s="173" t="n">
        <v>23</v>
      </c>
      <c r="N30" s="173">
        <f>IF(S30=0,23-SUMIF(E30:L30,"U*",$E$9:$L$9),0)</f>
        <v/>
      </c>
      <c r="O30" s="174">
        <f>(SUM(VLOOKUP(E30,$X$10:$Y$16,2)*E$9,VLOOKUP(F30,$X$10:$Y$16,2)*F$9,VLOOKUP(G30,$X$10:$Y$16,2)*G$9,VLOOKUP(H30,$X$10:$Y$16,2)*H$9,VLOOKUP(I30,$X$10:$Y$16,2)*I$9,VLOOKUP(J30,$X$10:$Y$16,2)*J$9,VLOOKUP(K30,$X$10:$Y$16,2)*K$9,VLOOKUP(L30,$X$10:$Y$16,2)*L$9))</f>
        <v/>
      </c>
      <c r="P30" s="175">
        <f>O30/N30</f>
        <v/>
      </c>
      <c r="Q30" s="173">
        <f>COUNTIF(E30:L30,"U")</f>
        <v/>
      </c>
      <c r="R30" s="172">
        <f>COUNTIF(E30:L30,"UA")</f>
        <v/>
      </c>
      <c r="S30" s="173">
        <f>COUNTIF(E30:L30,"WH")</f>
        <v/>
      </c>
      <c r="T30" s="173" t="n"/>
      <c r="U30" s="176">
        <f>IF(Q30&lt;&gt;0,"FAIL",IF(R30&gt;0,"AB",IF(S30&gt;0,"WH","PASS")))</f>
        <v/>
      </c>
    </row>
    <row r="31" spans="1:66">
      <c r="A31" s="231" t="n">
        <v>22</v>
      </c>
      <c r="B31" s="233" t="n">
        <v>113216104068</v>
      </c>
      <c r="C31" s="233" t="s">
        <v>37</v>
      </c>
      <c r="D31" s="234" t="s">
        <v>508</v>
      </c>
      <c r="E31" s="172" t="s">
        <v>205</v>
      </c>
      <c r="F31" s="172" t="s">
        <v>37</v>
      </c>
      <c r="G31" s="172" t="s">
        <v>38</v>
      </c>
      <c r="H31" s="172" t="s">
        <v>38</v>
      </c>
      <c r="I31" s="172" t="s">
        <v>36</v>
      </c>
      <c r="J31" s="172" t="s">
        <v>37</v>
      </c>
      <c r="K31" s="172" t="s">
        <v>37</v>
      </c>
      <c r="L31" s="172" t="s">
        <v>203</v>
      </c>
      <c r="M31" s="173" t="n">
        <v>23</v>
      </c>
      <c r="N31" s="173">
        <f>IF(S31=0,23-SUMIF(E31:L31,"U*",$E$9:$L$9),0)</f>
        <v/>
      </c>
      <c r="O31" s="174">
        <f>(SUM(VLOOKUP(E31,$X$10:$Y$16,2)*E$9,VLOOKUP(F31,$X$10:$Y$16,2)*F$9,VLOOKUP(G31,$X$10:$Y$16,2)*G$9,VLOOKUP(H31,$X$10:$Y$16,2)*H$9,VLOOKUP(I31,$X$10:$Y$16,2)*I$9,VLOOKUP(J31,$X$10:$Y$16,2)*J$9,VLOOKUP(K31,$X$10:$Y$16,2)*K$9,VLOOKUP(L31,$X$10:$Y$16,2)*L$9))</f>
        <v/>
      </c>
      <c r="P31" s="175">
        <f>O31/N31</f>
        <v/>
      </c>
      <c r="Q31" s="173">
        <f>COUNTIF(E31:L31,"U")</f>
        <v/>
      </c>
      <c r="R31" s="172">
        <f>COUNTIF(E31:L31,"UA")</f>
        <v/>
      </c>
      <c r="S31" s="173">
        <f>COUNTIF(E31:L31,"WH")</f>
        <v/>
      </c>
      <c r="T31" s="173" t="n"/>
      <c r="U31" s="176">
        <f>IF(Q31&lt;&gt;0,"FAIL",IF(R31&gt;0,"AB",IF(S31&gt;0,"WH","PASS")))</f>
        <v/>
      </c>
    </row>
    <row r="32" spans="1:66">
      <c r="A32" s="235" t="n">
        <v>23</v>
      </c>
      <c r="B32" s="233" t="n">
        <v>113216104073</v>
      </c>
      <c r="C32" s="233" t="s">
        <v>37</v>
      </c>
      <c r="D32" s="234" t="s">
        <v>509</v>
      </c>
      <c r="E32" s="172" t="s">
        <v>36</v>
      </c>
      <c r="F32" s="172" t="s">
        <v>37</v>
      </c>
      <c r="G32" s="172" t="s">
        <v>36</v>
      </c>
      <c r="H32" s="172" t="s">
        <v>37</v>
      </c>
      <c r="I32" s="172" t="s">
        <v>203</v>
      </c>
      <c r="J32" s="172" t="s">
        <v>203</v>
      </c>
      <c r="K32" s="172" t="s">
        <v>203</v>
      </c>
      <c r="L32" s="172" t="s">
        <v>203</v>
      </c>
      <c r="M32" s="173" t="n">
        <v>23</v>
      </c>
      <c r="N32" s="173">
        <f>IF(S32=0,23-SUMIF(E32:L32,"U*",$E$9:$L$9),0)</f>
        <v/>
      </c>
      <c r="O32" s="174">
        <f>(SUM(VLOOKUP(E32,$X$10:$Y$16,2)*E$9,VLOOKUP(F32,$X$10:$Y$16,2)*F$9,VLOOKUP(G32,$X$10:$Y$16,2)*G$9,VLOOKUP(H32,$X$10:$Y$16,2)*H$9,VLOOKUP(I32,$X$10:$Y$16,2)*I$9,VLOOKUP(J32,$X$10:$Y$16,2)*J$9,VLOOKUP(K32,$X$10:$Y$16,2)*K$9,VLOOKUP(L32,$X$10:$Y$16,2)*L$9))</f>
        <v/>
      </c>
      <c r="P32" s="175">
        <f>O32/N32</f>
        <v/>
      </c>
      <c r="Q32" s="173">
        <f>COUNTIF(E32:L32,"U")</f>
        <v/>
      </c>
      <c r="R32" s="172">
        <f>COUNTIF(E32:L32,"UA")</f>
        <v/>
      </c>
      <c r="S32" s="173">
        <f>COUNTIF(E32:L32,"WH")</f>
        <v/>
      </c>
      <c r="T32" s="172" t="n"/>
      <c r="U32" s="176">
        <f>IF(Q32&lt;&gt;0,"FAIL",IF(R32&gt;0,"AB",IF(S32&gt;0,"WH","PASS")))</f>
        <v/>
      </c>
    </row>
    <row r="33" spans="1:66">
      <c r="A33" s="231" t="n">
        <v>24</v>
      </c>
      <c r="B33" s="233" t="n">
        <v>113216104081</v>
      </c>
      <c r="C33" s="233" t="s">
        <v>37</v>
      </c>
      <c r="D33" s="132" t="s">
        <v>510</v>
      </c>
      <c r="E33" s="172" t="s">
        <v>37</v>
      </c>
      <c r="F33" s="172" t="s">
        <v>38</v>
      </c>
      <c r="G33" s="172" t="s">
        <v>38</v>
      </c>
      <c r="H33" s="172" t="s">
        <v>36</v>
      </c>
      <c r="I33" s="172" t="s">
        <v>203</v>
      </c>
      <c r="J33" s="172" t="s">
        <v>203</v>
      </c>
      <c r="K33" s="172" t="s">
        <v>203</v>
      </c>
      <c r="L33" s="172" t="s">
        <v>203</v>
      </c>
      <c r="M33" s="173" t="n">
        <v>23</v>
      </c>
      <c r="N33" s="173">
        <f>IF(S33=0,23-SUMIF(E33:L33,"U*",$E$9:$L$9),0)</f>
        <v/>
      </c>
      <c r="O33" s="174">
        <f>(SUM(VLOOKUP(E33,$X$10:$Y$16,2)*E$9,VLOOKUP(F33,$X$10:$Y$16,2)*F$9,VLOOKUP(G33,$X$10:$Y$16,2)*G$9,VLOOKUP(H33,$X$10:$Y$16,2)*H$9,VLOOKUP(I33,$X$10:$Y$16,2)*I$9,VLOOKUP(J33,$X$10:$Y$16,2)*J$9,VLOOKUP(K33,$X$10:$Y$16,2)*K$9,VLOOKUP(L33,$X$10:$Y$16,2)*L$9))</f>
        <v/>
      </c>
      <c r="P33" s="175">
        <f>O33/N33</f>
        <v/>
      </c>
      <c r="Q33" s="173">
        <f>COUNTIF(E33:L33,"U")</f>
        <v/>
      </c>
      <c r="R33" s="172">
        <f>COUNTIF(E33:L33,"UA")</f>
        <v/>
      </c>
      <c r="S33" s="173">
        <f>COUNTIF(E33:L33,"WH")</f>
        <v/>
      </c>
      <c r="T33" s="173" t="n"/>
      <c r="U33" s="176">
        <f>IF(Q33&lt;&gt;0,"FAIL",IF(R33&gt;0,"AB",IF(S33&gt;0,"WH","PASS")))</f>
        <v/>
      </c>
    </row>
    <row r="34" spans="1:66">
      <c r="A34" s="235" t="n">
        <v>25</v>
      </c>
      <c r="B34" s="233" t="n">
        <v>113216104087</v>
      </c>
      <c r="C34" s="233" t="s">
        <v>37</v>
      </c>
      <c r="D34" s="132" t="s">
        <v>511</v>
      </c>
      <c r="E34" s="172" t="s">
        <v>208</v>
      </c>
      <c r="F34" s="172" t="s">
        <v>37</v>
      </c>
      <c r="G34" s="172" t="s">
        <v>38</v>
      </c>
      <c r="H34" s="172" t="s">
        <v>37</v>
      </c>
      <c r="I34" s="172" t="s">
        <v>203</v>
      </c>
      <c r="J34" s="172" t="s">
        <v>203</v>
      </c>
      <c r="K34" s="172" t="s">
        <v>203</v>
      </c>
      <c r="L34" s="172" t="s">
        <v>203</v>
      </c>
      <c r="M34" s="173" t="n">
        <v>23</v>
      </c>
      <c r="N34" s="173">
        <f>IF(S34=0,23-SUMIF(E34:L34,"U*",$E$9:$L$9),0)</f>
        <v/>
      </c>
      <c r="O34" s="174">
        <f>(SUM(VLOOKUP(E34,$X$10:$Y$16,2)*E$9,VLOOKUP(F34,$X$10:$Y$16,2)*F$9,VLOOKUP(G34,$X$10:$Y$16,2)*G$9,VLOOKUP(H34,$X$10:$Y$16,2)*H$9,VLOOKUP(I34,$X$10:$Y$16,2)*I$9,VLOOKUP(J34,$X$10:$Y$16,2)*J$9,VLOOKUP(K34,$X$10:$Y$16,2)*K$9,VLOOKUP(L34,$X$10:$Y$16,2)*L$9))</f>
        <v/>
      </c>
      <c r="P34" s="175">
        <f>O34/N34</f>
        <v/>
      </c>
      <c r="Q34" s="173">
        <f>COUNTIF(E34:L34,"U")</f>
        <v/>
      </c>
      <c r="R34" s="172">
        <f>COUNTIF(E34:L34,"UA")</f>
        <v/>
      </c>
      <c r="S34" s="173">
        <f>COUNTIF(E34:L34,"WH")</f>
        <v/>
      </c>
      <c r="T34" s="173" t="n"/>
      <c r="U34" s="176">
        <f>IF(Q34&lt;&gt;0,"FAIL",IF(R34&gt;0,"AB",IF(S34&gt;0,"WH","PASS")))</f>
        <v/>
      </c>
    </row>
    <row r="35" spans="1:66">
      <c r="A35" s="231" t="n">
        <v>26</v>
      </c>
      <c r="B35" s="233" t="n">
        <v>113216104092</v>
      </c>
      <c r="C35" s="233" t="s">
        <v>37</v>
      </c>
      <c r="D35" s="234" t="s">
        <v>512</v>
      </c>
      <c r="E35" s="172" t="s">
        <v>37</v>
      </c>
      <c r="F35" s="172" t="s">
        <v>37</v>
      </c>
      <c r="G35" s="172" t="s">
        <v>38</v>
      </c>
      <c r="H35" s="172" t="s">
        <v>37</v>
      </c>
      <c r="I35" s="172" t="s">
        <v>203</v>
      </c>
      <c r="J35" s="172" t="s">
        <v>203</v>
      </c>
      <c r="K35" s="172" t="s">
        <v>36</v>
      </c>
      <c r="L35" s="172" t="s">
        <v>203</v>
      </c>
      <c r="M35" s="173" t="n">
        <v>23</v>
      </c>
      <c r="N35" s="173">
        <f>IF(S35=0,23-SUMIF(E35:L35,"U*",$E$9:$L$9),0)</f>
        <v/>
      </c>
      <c r="O35" s="174">
        <f>(SUM(VLOOKUP(E35,$X$10:$Y$16,2)*E$9,VLOOKUP(F35,$X$10:$Y$16,2)*F$9,VLOOKUP(G35,$X$10:$Y$16,2)*G$9,VLOOKUP(H35,$X$10:$Y$16,2)*H$9,VLOOKUP(I35,$X$10:$Y$16,2)*I$9,VLOOKUP(J35,$X$10:$Y$16,2)*J$9,VLOOKUP(K35,$X$10:$Y$16,2)*K$9,VLOOKUP(L35,$X$10:$Y$16,2)*L$9))</f>
        <v/>
      </c>
      <c r="P35" s="175">
        <f>O35/N35</f>
        <v/>
      </c>
      <c r="Q35" s="173">
        <f>COUNTIF(E35:L35,"U")</f>
        <v/>
      </c>
      <c r="R35" s="172">
        <f>COUNTIF(E35:L35,"UA")</f>
        <v/>
      </c>
      <c r="S35" s="173">
        <f>COUNTIF(E35:L35,"WH")</f>
        <v/>
      </c>
      <c r="T35" s="172" t="n"/>
      <c r="U35" s="176">
        <f>IF(Q35&lt;&gt;0,"FAIL",IF(R35&gt;0,"AB",IF(S35&gt;0,"WH","PASS")))</f>
        <v/>
      </c>
    </row>
    <row r="36" spans="1:66">
      <c r="A36" s="235" t="n">
        <v>27</v>
      </c>
      <c r="B36" s="233" t="n">
        <v>113216104097</v>
      </c>
      <c r="C36" s="233" t="s">
        <v>37</v>
      </c>
      <c r="D36" s="234" t="s">
        <v>513</v>
      </c>
      <c r="E36" s="172" t="s">
        <v>36</v>
      </c>
      <c r="F36" s="172" t="s">
        <v>36</v>
      </c>
      <c r="G36" s="172" t="s">
        <v>37</v>
      </c>
      <c r="H36" s="172" t="s">
        <v>36</v>
      </c>
      <c r="I36" s="172" t="s">
        <v>203</v>
      </c>
      <c r="J36" s="172" t="s">
        <v>203</v>
      </c>
      <c r="K36" s="172" t="s">
        <v>203</v>
      </c>
      <c r="L36" s="172" t="s">
        <v>203</v>
      </c>
      <c r="M36" s="173" t="n">
        <v>23</v>
      </c>
      <c r="N36" s="173">
        <f>IF(S36=0,23-SUMIF(E36:L36,"U*",$E$9:$L$9),0)</f>
        <v/>
      </c>
      <c r="O36" s="174">
        <f>(SUM(VLOOKUP(E36,$X$10:$Y$16,2)*E$9,VLOOKUP(F36,$X$10:$Y$16,2)*F$9,VLOOKUP(G36,$X$10:$Y$16,2)*G$9,VLOOKUP(H36,$X$10:$Y$16,2)*H$9,VLOOKUP(I36,$X$10:$Y$16,2)*I$9,VLOOKUP(J36,$X$10:$Y$16,2)*J$9,VLOOKUP(K36,$X$10:$Y$16,2)*K$9,VLOOKUP(L36,$X$10:$Y$16,2)*L$9))</f>
        <v/>
      </c>
      <c r="P36" s="175">
        <f>O36/N36</f>
        <v/>
      </c>
      <c r="Q36" s="173">
        <f>COUNTIF(E36:L36,"U")</f>
        <v/>
      </c>
      <c r="R36" s="172">
        <f>COUNTIF(E36:L36,"UA")</f>
        <v/>
      </c>
      <c r="S36" s="173">
        <f>COUNTIF(E36:L36,"WH")</f>
        <v/>
      </c>
      <c r="T36" s="173" t="n"/>
      <c r="U36" s="176">
        <f>IF(Q36&lt;&gt;0,"FAIL",IF(R36&gt;0,"AB",IF(S36&gt;0,"WH","PASS")))</f>
        <v/>
      </c>
    </row>
    <row r="37" spans="1:66">
      <c r="A37" s="231" t="n">
        <v>28</v>
      </c>
      <c r="B37" s="233" t="n">
        <v>113216104099</v>
      </c>
      <c r="C37" s="233" t="s">
        <v>37</v>
      </c>
      <c r="D37" s="234" t="s">
        <v>514</v>
      </c>
      <c r="E37" s="172" t="s">
        <v>38</v>
      </c>
      <c r="F37" s="172" t="s">
        <v>36</v>
      </c>
      <c r="G37" s="172" t="s">
        <v>37</v>
      </c>
      <c r="H37" s="172" t="s">
        <v>37</v>
      </c>
      <c r="I37" s="172" t="s">
        <v>203</v>
      </c>
      <c r="J37" s="172" t="s">
        <v>203</v>
      </c>
      <c r="K37" s="172" t="s">
        <v>203</v>
      </c>
      <c r="L37" s="172" t="s">
        <v>203</v>
      </c>
      <c r="M37" s="173" t="n">
        <v>23</v>
      </c>
      <c r="N37" s="173">
        <f>IF(S37=0,23-SUMIF(E37:L37,"U*",$E$9:$L$9),0)</f>
        <v/>
      </c>
      <c r="O37" s="174">
        <f>(SUM(VLOOKUP(E37,$X$10:$Y$16,2)*E$9,VLOOKUP(F37,$X$10:$Y$16,2)*F$9,VLOOKUP(G37,$X$10:$Y$16,2)*G$9,VLOOKUP(H37,$X$10:$Y$16,2)*H$9,VLOOKUP(I37,$X$10:$Y$16,2)*I$9,VLOOKUP(J37,$X$10:$Y$16,2)*J$9,VLOOKUP(K37,$X$10:$Y$16,2)*K$9,VLOOKUP(L37,$X$10:$Y$16,2)*L$9))</f>
        <v/>
      </c>
      <c r="P37" s="175">
        <f>O37/N37</f>
        <v/>
      </c>
      <c r="Q37" s="173">
        <f>COUNTIF(E37:L37,"U")</f>
        <v/>
      </c>
      <c r="R37" s="172">
        <f>COUNTIF(E37:L37,"UA")</f>
        <v/>
      </c>
      <c r="S37" s="173">
        <f>COUNTIF(E37:L37,"WH")</f>
        <v/>
      </c>
      <c r="T37" s="173" t="n"/>
      <c r="U37" s="176">
        <f>IF(Q37&lt;&gt;0,"FAIL",IF(R37&gt;0,"AB",IF(S37&gt;0,"WH","PASS")))</f>
        <v/>
      </c>
    </row>
    <row r="38" spans="1:66">
      <c r="A38" s="235" t="n">
        <v>29</v>
      </c>
      <c r="B38" s="232" t="n">
        <v>113216104100</v>
      </c>
      <c r="C38" s="233" t="s">
        <v>37</v>
      </c>
      <c r="D38" s="234" t="s">
        <v>515</v>
      </c>
      <c r="E38" s="172" t="s">
        <v>37</v>
      </c>
      <c r="F38" s="172" t="s">
        <v>37</v>
      </c>
      <c r="G38" s="172" t="s">
        <v>38</v>
      </c>
      <c r="H38" s="172" t="s">
        <v>37</v>
      </c>
      <c r="I38" s="172" t="s">
        <v>203</v>
      </c>
      <c r="J38" s="172" t="s">
        <v>203</v>
      </c>
      <c r="K38" s="172" t="s">
        <v>203</v>
      </c>
      <c r="L38" s="172" t="s">
        <v>203</v>
      </c>
      <c r="M38" s="173" t="n">
        <v>23</v>
      </c>
      <c r="N38" s="173">
        <f>IF(S38=0,23-SUMIF(E38:L38,"U*",$E$9:$L$9),0)</f>
        <v/>
      </c>
      <c r="O38" s="174">
        <f>(SUM(VLOOKUP(E38,$X$10:$Y$16,2)*E$9,VLOOKUP(F38,$X$10:$Y$16,2)*F$9,VLOOKUP(G38,$X$10:$Y$16,2)*G$9,VLOOKUP(H38,$X$10:$Y$16,2)*H$9,VLOOKUP(I38,$X$10:$Y$16,2)*I$9,VLOOKUP(J38,$X$10:$Y$16,2)*J$9,VLOOKUP(K38,$X$10:$Y$16,2)*K$9,VLOOKUP(L38,$X$10:$Y$16,2)*L$9))</f>
        <v/>
      </c>
      <c r="P38" s="175">
        <f>O38/N38</f>
        <v/>
      </c>
      <c r="Q38" s="173">
        <f>COUNTIF(E38:L38,"U")</f>
        <v/>
      </c>
      <c r="R38" s="172">
        <f>COUNTIF(E38:L38,"UA")</f>
        <v/>
      </c>
      <c r="S38" s="173">
        <f>COUNTIF(E38:L38,"WH")</f>
        <v/>
      </c>
      <c r="T38" s="172" t="n"/>
      <c r="U38" s="176">
        <f>IF(Q38&lt;&gt;0,"FAIL",IF(R38&gt;0,"AB",IF(S38&gt;0,"WH","PASS")))</f>
        <v/>
      </c>
    </row>
    <row r="39" spans="1:66">
      <c r="A39" s="231" t="n">
        <v>30</v>
      </c>
      <c r="B39" s="232" t="n">
        <v>113216104103</v>
      </c>
      <c r="C39" s="233" t="s">
        <v>37</v>
      </c>
      <c r="D39" s="234" t="s">
        <v>516</v>
      </c>
      <c r="E39" s="172" t="s">
        <v>38</v>
      </c>
      <c r="F39" s="172" t="s">
        <v>37</v>
      </c>
      <c r="G39" s="172" t="s">
        <v>37</v>
      </c>
      <c r="H39" s="172" t="s">
        <v>37</v>
      </c>
      <c r="I39" s="172" t="s">
        <v>203</v>
      </c>
      <c r="J39" s="172" t="s">
        <v>36</v>
      </c>
      <c r="K39" s="172" t="s">
        <v>203</v>
      </c>
      <c r="L39" s="172" t="s">
        <v>203</v>
      </c>
      <c r="M39" s="173" t="n">
        <v>23</v>
      </c>
      <c r="N39" s="173">
        <f>IF(S39=0,23-SUMIF(E39:L39,"U*",$E$9:$L$9),0)</f>
        <v/>
      </c>
      <c r="O39" s="174">
        <f>(SUM(VLOOKUP(E39,$X$10:$Y$16,2)*E$9,VLOOKUP(F39,$X$10:$Y$16,2)*F$9,VLOOKUP(G39,$X$10:$Y$16,2)*G$9,VLOOKUP(H39,$X$10:$Y$16,2)*H$9,VLOOKUP(I39,$X$10:$Y$16,2)*I$9,VLOOKUP(J39,$X$10:$Y$16,2)*J$9,VLOOKUP(K39,$X$10:$Y$16,2)*K$9,VLOOKUP(L39,$X$10:$Y$16,2)*L$9))</f>
        <v/>
      </c>
      <c r="P39" s="175">
        <f>O39/N39</f>
        <v/>
      </c>
      <c r="Q39" s="173">
        <f>COUNTIF(E39:L39,"U")</f>
        <v/>
      </c>
      <c r="R39" s="172">
        <f>COUNTIF(E39:L39,"UA")</f>
        <v/>
      </c>
      <c r="S39" s="173">
        <f>COUNTIF(E39:L39,"WH")</f>
        <v/>
      </c>
      <c r="T39" s="173" t="n"/>
      <c r="U39" s="176">
        <f>IF(Q39&lt;&gt;0,"FAIL",IF(R39&gt;0,"AB",IF(S39&gt;0,"WH","PASS")))</f>
        <v/>
      </c>
    </row>
    <row r="40" spans="1:66">
      <c r="A40" s="235" t="n">
        <v>31</v>
      </c>
      <c r="B40" s="232" t="n">
        <v>113216104110</v>
      </c>
      <c r="C40" s="233" t="s">
        <v>37</v>
      </c>
      <c r="D40" s="234" t="s">
        <v>517</v>
      </c>
      <c r="E40" s="172" t="s">
        <v>38</v>
      </c>
      <c r="F40" s="172" t="s">
        <v>36</v>
      </c>
      <c r="G40" s="172" t="s">
        <v>38</v>
      </c>
      <c r="H40" s="172" t="s">
        <v>38</v>
      </c>
      <c r="I40" s="172" t="s">
        <v>203</v>
      </c>
      <c r="J40" s="172" t="s">
        <v>203</v>
      </c>
      <c r="K40" s="172" t="s">
        <v>203</v>
      </c>
      <c r="L40" s="172" t="s">
        <v>203</v>
      </c>
      <c r="M40" s="173" t="n">
        <v>23</v>
      </c>
      <c r="N40" s="173">
        <f>IF(S40=0,23-SUMIF(E40:L40,"U*",$E$9:$L$9),0)</f>
        <v/>
      </c>
      <c r="O40" s="174">
        <f>(SUM(VLOOKUP(E40,$X$10:$Y$16,2)*E$9,VLOOKUP(F40,$X$10:$Y$16,2)*F$9,VLOOKUP(G40,$X$10:$Y$16,2)*G$9,VLOOKUP(H40,$X$10:$Y$16,2)*H$9,VLOOKUP(I40,$X$10:$Y$16,2)*I$9,VLOOKUP(J40,$X$10:$Y$16,2)*J$9,VLOOKUP(K40,$X$10:$Y$16,2)*K$9,VLOOKUP(L40,$X$10:$Y$16,2)*L$9))</f>
        <v/>
      </c>
      <c r="P40" s="175">
        <f>O40/N40</f>
        <v/>
      </c>
      <c r="Q40" s="173">
        <f>COUNTIF(E40:L40,"U")</f>
        <v/>
      </c>
      <c r="R40" s="172">
        <f>COUNTIF(E40:L40,"UA")</f>
        <v/>
      </c>
      <c r="S40" s="173">
        <f>COUNTIF(E40:L40,"WH")</f>
        <v/>
      </c>
      <c r="T40" s="173" t="n"/>
      <c r="U40" s="176">
        <f>IF(Q40&lt;&gt;0,"FAIL",IF(R40&gt;0,"AB",IF(S40&gt;0,"WH","PASS")))</f>
        <v/>
      </c>
    </row>
    <row r="41" spans="1:66">
      <c r="A41" s="231" t="n">
        <v>32</v>
      </c>
      <c r="B41" s="232" t="n">
        <v>113216104112</v>
      </c>
      <c r="C41" s="233" t="s">
        <v>37</v>
      </c>
      <c r="D41" s="234" t="s">
        <v>518</v>
      </c>
      <c r="E41" s="172" t="s">
        <v>38</v>
      </c>
      <c r="F41" s="172" t="s">
        <v>37</v>
      </c>
      <c r="G41" s="172" t="s">
        <v>38</v>
      </c>
      <c r="H41" s="172" t="s">
        <v>38</v>
      </c>
      <c r="I41" s="172" t="s">
        <v>203</v>
      </c>
      <c r="J41" s="172" t="s">
        <v>203</v>
      </c>
      <c r="K41" s="172" t="s">
        <v>203</v>
      </c>
      <c r="L41" s="172" t="s">
        <v>203</v>
      </c>
      <c r="M41" s="173" t="n">
        <v>23</v>
      </c>
      <c r="N41" s="173">
        <f>IF(S41=0,23-SUMIF(E41:L41,"U*",$E$9:$L$9),0)</f>
        <v/>
      </c>
      <c r="O41" s="174">
        <f>(SUM(VLOOKUP(E41,$X$10:$Y$16,2)*E$9,VLOOKUP(F41,$X$10:$Y$16,2)*F$9,VLOOKUP(G41,$X$10:$Y$16,2)*G$9,VLOOKUP(H41,$X$10:$Y$16,2)*H$9,VLOOKUP(I41,$X$10:$Y$16,2)*I$9,VLOOKUP(J41,$X$10:$Y$16,2)*J$9,VLOOKUP(K41,$X$10:$Y$16,2)*K$9,VLOOKUP(L41,$X$10:$Y$16,2)*L$9))</f>
        <v/>
      </c>
      <c r="P41" s="175">
        <f>O41/N41</f>
        <v/>
      </c>
      <c r="Q41" s="173">
        <f>COUNTIF(E41:L41,"U")</f>
        <v/>
      </c>
      <c r="R41" s="172">
        <f>COUNTIF(E41:L41,"UA")</f>
        <v/>
      </c>
      <c r="S41" s="173">
        <f>COUNTIF(E41:L41,"WH")</f>
        <v/>
      </c>
      <c r="T41" s="172" t="n"/>
      <c r="U41" s="176">
        <f>IF(Q41&lt;&gt;0,"FAIL",IF(R41&gt;0,"AB",IF(S41&gt;0,"WH","PASS")))</f>
        <v/>
      </c>
    </row>
    <row r="42" spans="1:66">
      <c r="A42" s="235" t="n">
        <v>33</v>
      </c>
      <c r="B42" s="232" t="n">
        <v>113216104114</v>
      </c>
      <c r="C42" s="233" t="s">
        <v>37</v>
      </c>
      <c r="D42" s="234" t="s">
        <v>519</v>
      </c>
      <c r="E42" s="172" t="s">
        <v>37</v>
      </c>
      <c r="F42" s="172" t="s">
        <v>36</v>
      </c>
      <c r="G42" s="172" t="s">
        <v>37</v>
      </c>
      <c r="H42" s="172" t="s">
        <v>37</v>
      </c>
      <c r="I42" s="172" t="s">
        <v>203</v>
      </c>
      <c r="J42" s="172" t="s">
        <v>203</v>
      </c>
      <c r="K42" s="172" t="s">
        <v>203</v>
      </c>
      <c r="L42" s="172" t="s">
        <v>203</v>
      </c>
      <c r="M42" s="173" t="n">
        <v>23</v>
      </c>
      <c r="N42" s="173">
        <f>IF(S42=0,23-SUMIF(E42:L42,"U*",$E$9:$L$9),0)</f>
        <v/>
      </c>
      <c r="O42" s="174">
        <f>(SUM(VLOOKUP(E42,$X$10:$Y$16,2)*E$9,VLOOKUP(F42,$X$10:$Y$16,2)*F$9,VLOOKUP(G42,$X$10:$Y$16,2)*G$9,VLOOKUP(H42,$X$10:$Y$16,2)*H$9,VLOOKUP(I42,$X$10:$Y$16,2)*I$9,VLOOKUP(J42,$X$10:$Y$16,2)*J$9,VLOOKUP(K42,$X$10:$Y$16,2)*K$9,VLOOKUP(L42,$X$10:$Y$16,2)*L$9))</f>
        <v/>
      </c>
      <c r="P42" s="175">
        <f>O42/N42</f>
        <v/>
      </c>
      <c r="Q42" s="173">
        <f>COUNTIF(E42:L42,"U")</f>
        <v/>
      </c>
      <c r="R42" s="172">
        <f>COUNTIF(E42:L42,"UA")</f>
        <v/>
      </c>
      <c r="S42" s="173">
        <f>COUNTIF(E42:L42,"WH")</f>
        <v/>
      </c>
      <c r="T42" s="173" t="n"/>
      <c r="U42" s="176">
        <f>IF(Q42&lt;&gt;0,"FAIL",IF(R42&gt;0,"AB",IF(S42&gt;0,"WH","PASS")))</f>
        <v/>
      </c>
    </row>
    <row r="43" spans="1:66">
      <c r="A43" s="231" t="n">
        <v>34</v>
      </c>
      <c r="B43" s="232" t="n">
        <v>113216104117</v>
      </c>
      <c r="C43" s="233" t="s">
        <v>37</v>
      </c>
      <c r="D43" s="234" t="s">
        <v>520</v>
      </c>
      <c r="E43" s="172" t="s">
        <v>38</v>
      </c>
      <c r="F43" s="172" t="s">
        <v>38</v>
      </c>
      <c r="G43" s="172" t="s">
        <v>208</v>
      </c>
      <c r="H43" s="172" t="s">
        <v>37</v>
      </c>
      <c r="I43" s="172" t="s">
        <v>36</v>
      </c>
      <c r="J43" s="172" t="s">
        <v>203</v>
      </c>
      <c r="K43" s="172" t="s">
        <v>36</v>
      </c>
      <c r="L43" s="172" t="s">
        <v>203</v>
      </c>
      <c r="M43" s="173" t="n">
        <v>23</v>
      </c>
      <c r="N43" s="173">
        <f>IF(S43=0,23-SUMIF(E43:L43,"U*",$E$9:$L$9),0)</f>
        <v/>
      </c>
      <c r="O43" s="174">
        <f>(SUM(VLOOKUP(E43,$X$10:$Y$16,2)*E$9,VLOOKUP(F43,$X$10:$Y$16,2)*F$9,VLOOKUP(G43,$X$10:$Y$16,2)*G$9,VLOOKUP(H43,$X$10:$Y$16,2)*H$9,VLOOKUP(I43,$X$10:$Y$16,2)*I$9,VLOOKUP(J43,$X$10:$Y$16,2)*J$9,VLOOKUP(K43,$X$10:$Y$16,2)*K$9,VLOOKUP(L43,$X$10:$Y$16,2)*L$9))</f>
        <v/>
      </c>
      <c r="P43" s="175">
        <f>O43/N43</f>
        <v/>
      </c>
      <c r="Q43" s="173">
        <f>COUNTIF(E43:L43,"U")</f>
        <v/>
      </c>
      <c r="R43" s="172">
        <f>COUNTIF(E43:L43,"UA")</f>
        <v/>
      </c>
      <c r="S43" s="173">
        <f>COUNTIF(E43:L43,"WH")</f>
        <v/>
      </c>
      <c r="T43" s="173" t="n"/>
      <c r="U43" s="176">
        <f>IF(Q43&lt;&gt;0,"FAIL",IF(R43&gt;0,"AB",IF(S43&gt;0,"WH","PASS")))</f>
        <v/>
      </c>
    </row>
    <row r="44" spans="1:66">
      <c r="A44" s="235" t="n">
        <v>35</v>
      </c>
      <c r="B44" s="232" t="n">
        <v>113216104118</v>
      </c>
      <c r="C44" s="233" t="s">
        <v>37</v>
      </c>
      <c r="D44" s="234" t="s">
        <v>521</v>
      </c>
      <c r="E44" s="172" t="s">
        <v>206</v>
      </c>
      <c r="F44" s="172" t="s">
        <v>37</v>
      </c>
      <c r="G44" s="172" t="s">
        <v>206</v>
      </c>
      <c r="H44" s="172" t="s">
        <v>208</v>
      </c>
      <c r="I44" s="172" t="s">
        <v>203</v>
      </c>
      <c r="J44" s="172" t="s">
        <v>36</v>
      </c>
      <c r="K44" s="172" t="s">
        <v>36</v>
      </c>
      <c r="L44" s="172" t="s">
        <v>203</v>
      </c>
      <c r="M44" s="173" t="n">
        <v>23</v>
      </c>
      <c r="N44" s="173">
        <f>IF(S44=0,23-SUMIF(E44:L44,"U*",$E$9:$L$9),0)</f>
        <v/>
      </c>
      <c r="O44" s="174">
        <f>(SUM(VLOOKUP(E44,$X$10:$Y$16,2)*E$9,VLOOKUP(F44,$X$10:$Y$16,2)*F$9,VLOOKUP(G44,$X$10:$Y$16,2)*G$9,VLOOKUP(H44,$X$10:$Y$16,2)*H$9,VLOOKUP(I44,$X$10:$Y$16,2)*I$9,VLOOKUP(J44,$X$10:$Y$16,2)*J$9,VLOOKUP(K44,$X$10:$Y$16,2)*K$9,VLOOKUP(L44,$X$10:$Y$16,2)*L$9))</f>
        <v/>
      </c>
      <c r="P44" s="175">
        <f>O44/N44</f>
        <v/>
      </c>
      <c r="Q44" s="173">
        <f>COUNTIF(E44:L44,"U")</f>
        <v/>
      </c>
      <c r="R44" s="172">
        <f>COUNTIF(E44:L44,"UA")</f>
        <v/>
      </c>
      <c r="S44" s="173">
        <f>COUNTIF(E44:L44,"WH")</f>
        <v/>
      </c>
      <c r="T44" s="172" t="n"/>
      <c r="U44" s="176">
        <f>IF(Q44&lt;&gt;0,"FAIL",IF(R44&gt;0,"AB",IF(S44&gt;0,"WH","PASS")))</f>
        <v/>
      </c>
    </row>
    <row r="45" spans="1:66">
      <c r="A45" s="231" t="n">
        <v>36</v>
      </c>
      <c r="B45" s="232" t="n">
        <v>113216104121</v>
      </c>
      <c r="C45" s="233" t="s">
        <v>37</v>
      </c>
      <c r="D45" s="234" t="s">
        <v>522</v>
      </c>
      <c r="E45" s="172" t="s">
        <v>206</v>
      </c>
      <c r="F45" s="172" t="s">
        <v>208</v>
      </c>
      <c r="G45" s="172" t="s">
        <v>38</v>
      </c>
      <c r="H45" s="172" t="s">
        <v>208</v>
      </c>
      <c r="I45" s="172" t="s">
        <v>203</v>
      </c>
      <c r="J45" s="172" t="s">
        <v>203</v>
      </c>
      <c r="K45" s="172" t="s">
        <v>36</v>
      </c>
      <c r="L45" s="172" t="s">
        <v>203</v>
      </c>
      <c r="M45" s="173" t="n">
        <v>23</v>
      </c>
      <c r="N45" s="173">
        <f>IF(S45=0,23-SUMIF(E45:L45,"U*",$E$9:$L$9),0)</f>
        <v/>
      </c>
      <c r="O45" s="174">
        <f>(SUM(VLOOKUP(E45,$X$10:$Y$16,2)*E$9,VLOOKUP(F45,$X$10:$Y$16,2)*F$9,VLOOKUP(G45,$X$10:$Y$16,2)*G$9,VLOOKUP(H45,$X$10:$Y$16,2)*H$9,VLOOKUP(I45,$X$10:$Y$16,2)*I$9,VLOOKUP(J45,$X$10:$Y$16,2)*J$9,VLOOKUP(K45,$X$10:$Y$16,2)*K$9,VLOOKUP(L45,$X$10:$Y$16,2)*L$9))</f>
        <v/>
      </c>
      <c r="P45" s="175">
        <f>O45/N45</f>
        <v/>
      </c>
      <c r="Q45" s="173">
        <f>COUNTIF(E45:L45,"U")</f>
        <v/>
      </c>
      <c r="R45" s="172">
        <f>COUNTIF(E45:L45,"UA")</f>
        <v/>
      </c>
      <c r="S45" s="173">
        <f>COUNTIF(E45:L45,"WH")</f>
        <v/>
      </c>
      <c r="T45" s="173" t="n"/>
      <c r="U45" s="176">
        <f>IF(Q45&lt;&gt;0,"FAIL",IF(R45&gt;0,"AB",IF(S45&gt;0,"WH","PASS")))</f>
        <v/>
      </c>
    </row>
    <row r="46" spans="1:66">
      <c r="A46" s="235" t="n">
        <v>37</v>
      </c>
      <c r="B46" s="232" t="n">
        <v>113216104122</v>
      </c>
      <c r="C46" s="233" t="s">
        <v>37</v>
      </c>
      <c r="D46" s="234" t="s">
        <v>523</v>
      </c>
      <c r="E46" s="172" t="s">
        <v>38</v>
      </c>
      <c r="F46" s="172" t="s">
        <v>37</v>
      </c>
      <c r="G46" s="172" t="s">
        <v>37</v>
      </c>
      <c r="H46" s="172" t="s">
        <v>38</v>
      </c>
      <c r="I46" s="172" t="s">
        <v>203</v>
      </c>
      <c r="J46" s="172" t="s">
        <v>203</v>
      </c>
      <c r="K46" s="172" t="s">
        <v>203</v>
      </c>
      <c r="L46" s="172" t="s">
        <v>203</v>
      </c>
      <c r="M46" s="173" t="n">
        <v>23</v>
      </c>
      <c r="N46" s="173">
        <f>IF(S46=0,23-SUMIF(E46:L46,"U*",$E$9:$L$9),0)</f>
        <v/>
      </c>
      <c r="O46" s="174">
        <f>(SUM(VLOOKUP(E46,$X$10:$Y$16,2)*E$9,VLOOKUP(F46,$X$10:$Y$16,2)*F$9,VLOOKUP(G46,$X$10:$Y$16,2)*G$9,VLOOKUP(H46,$X$10:$Y$16,2)*H$9,VLOOKUP(I46,$X$10:$Y$16,2)*I$9,VLOOKUP(J46,$X$10:$Y$16,2)*J$9,VLOOKUP(K46,$X$10:$Y$16,2)*K$9,VLOOKUP(L46,$X$10:$Y$16,2)*L$9))</f>
        <v/>
      </c>
      <c r="P46" s="175">
        <f>O46/N46</f>
        <v/>
      </c>
      <c r="Q46" s="173">
        <f>COUNTIF(E46:L46,"U")</f>
        <v/>
      </c>
      <c r="R46" s="172">
        <f>COUNTIF(E46:L46,"UA")</f>
        <v/>
      </c>
      <c r="S46" s="173">
        <f>COUNTIF(E46:L46,"WH")</f>
        <v/>
      </c>
      <c r="T46" s="173" t="n"/>
      <c r="U46" s="176">
        <f>IF(Q46&lt;&gt;0,"FAIL",IF(R46&gt;0,"AB",IF(S46&gt;0,"WH","PASS")))</f>
        <v/>
      </c>
    </row>
    <row r="47" spans="1:66">
      <c r="A47" s="231" t="n">
        <v>38</v>
      </c>
      <c r="B47" s="232" t="n">
        <v>113216104125</v>
      </c>
      <c r="C47" s="233" t="s">
        <v>37</v>
      </c>
      <c r="D47" s="234" t="s">
        <v>524</v>
      </c>
      <c r="E47" s="172" t="s">
        <v>37</v>
      </c>
      <c r="F47" s="172" t="s">
        <v>36</v>
      </c>
      <c r="G47" s="172" t="s">
        <v>36</v>
      </c>
      <c r="H47" s="172" t="s">
        <v>36</v>
      </c>
      <c r="I47" s="172" t="s">
        <v>203</v>
      </c>
      <c r="J47" s="172" t="s">
        <v>203</v>
      </c>
      <c r="K47" s="172" t="s">
        <v>203</v>
      </c>
      <c r="L47" s="172" t="s">
        <v>203</v>
      </c>
      <c r="M47" s="173" t="n">
        <v>23</v>
      </c>
      <c r="N47" s="173">
        <f>IF(S47=0,23-SUMIF(E47:L47,"U*",$E$9:$L$9),0)</f>
        <v/>
      </c>
      <c r="O47" s="174">
        <f>(SUM(VLOOKUP(E47,$X$10:$Y$16,2)*E$9,VLOOKUP(F47,$X$10:$Y$16,2)*F$9,VLOOKUP(G47,$X$10:$Y$16,2)*G$9,VLOOKUP(H47,$X$10:$Y$16,2)*H$9,VLOOKUP(I47,$X$10:$Y$16,2)*I$9,VLOOKUP(J47,$X$10:$Y$16,2)*J$9,VLOOKUP(K47,$X$10:$Y$16,2)*K$9,VLOOKUP(L47,$X$10:$Y$16,2)*L$9))</f>
        <v/>
      </c>
      <c r="P47" s="175">
        <f>O47/N47</f>
        <v/>
      </c>
      <c r="Q47" s="173">
        <f>COUNTIF(E47:L47,"U")</f>
        <v/>
      </c>
      <c r="R47" s="172">
        <f>COUNTIF(E47:L47,"UA")</f>
        <v/>
      </c>
      <c r="S47" s="173">
        <f>COUNTIF(E47:L47,"WH")</f>
        <v/>
      </c>
      <c r="T47" s="172" t="n"/>
      <c r="U47" s="176">
        <f>IF(Q47&lt;&gt;0,"FAIL",IF(R47&gt;0,"AB",IF(S47&gt;0,"WH","PASS")))</f>
        <v/>
      </c>
    </row>
    <row r="48" spans="1:66">
      <c r="A48" s="235" t="n">
        <v>39</v>
      </c>
      <c r="B48" s="232" t="n">
        <v>113216104126</v>
      </c>
      <c r="C48" s="233" t="s">
        <v>37</v>
      </c>
      <c r="D48" s="234" t="s">
        <v>525</v>
      </c>
      <c r="E48" s="172" t="s">
        <v>38</v>
      </c>
      <c r="F48" s="172" t="s">
        <v>36</v>
      </c>
      <c r="G48" s="172" t="s">
        <v>36</v>
      </c>
      <c r="H48" s="172" t="s">
        <v>38</v>
      </c>
      <c r="I48" s="172" t="s">
        <v>203</v>
      </c>
      <c r="J48" s="172" t="s">
        <v>203</v>
      </c>
      <c r="K48" s="172" t="s">
        <v>203</v>
      </c>
      <c r="L48" s="172" t="s">
        <v>203</v>
      </c>
      <c r="M48" s="173" t="n">
        <v>23</v>
      </c>
      <c r="N48" s="173">
        <f>IF(S48=0,23-SUMIF(E48:L48,"U*",$E$9:$L$9),0)</f>
        <v/>
      </c>
      <c r="O48" s="174">
        <f>(SUM(VLOOKUP(E48,$X$10:$Y$16,2)*E$9,VLOOKUP(F48,$X$10:$Y$16,2)*F$9,VLOOKUP(G48,$X$10:$Y$16,2)*G$9,VLOOKUP(H48,$X$10:$Y$16,2)*H$9,VLOOKUP(I48,$X$10:$Y$16,2)*I$9,VLOOKUP(J48,$X$10:$Y$16,2)*J$9,VLOOKUP(K48,$X$10:$Y$16,2)*K$9,VLOOKUP(L48,$X$10:$Y$16,2)*L$9))</f>
        <v/>
      </c>
      <c r="P48" s="175">
        <f>O48/N48</f>
        <v/>
      </c>
      <c r="Q48" s="173">
        <f>COUNTIF(E48:L48,"U")</f>
        <v/>
      </c>
      <c r="R48" s="172">
        <f>COUNTIF(E48:L48,"UA")</f>
        <v/>
      </c>
      <c r="S48" s="173">
        <f>COUNTIF(E48:L48,"WH")</f>
        <v/>
      </c>
      <c r="T48" s="173" t="n"/>
      <c r="U48" s="176">
        <f>IF(Q48&lt;&gt;0,"FAIL",IF(R48&gt;0,"AB",IF(S48&gt;0,"WH","PASS")))</f>
        <v/>
      </c>
    </row>
    <row r="49" spans="1:66">
      <c r="A49" s="231" t="n">
        <v>40</v>
      </c>
      <c r="B49" s="232" t="n">
        <v>113216104129</v>
      </c>
      <c r="C49" s="233" t="s">
        <v>37</v>
      </c>
      <c r="D49" s="132" t="s">
        <v>526</v>
      </c>
      <c r="E49" s="172" t="s">
        <v>205</v>
      </c>
      <c r="F49" s="172" t="s">
        <v>205</v>
      </c>
      <c r="G49" s="172" t="s">
        <v>206</v>
      </c>
      <c r="H49" s="172" t="s">
        <v>208</v>
      </c>
      <c r="I49" s="172" t="s">
        <v>36</v>
      </c>
      <c r="J49" s="172" t="s">
        <v>36</v>
      </c>
      <c r="K49" s="172" t="s">
        <v>37</v>
      </c>
      <c r="L49" s="172" t="s">
        <v>203</v>
      </c>
      <c r="M49" s="173" t="n">
        <v>23</v>
      </c>
      <c r="N49" s="173">
        <f>IF(S49=0,23-SUMIF(E49:L49,"U*",$E$9:$L$9),0)</f>
        <v/>
      </c>
      <c r="O49" s="174">
        <f>(SUM(VLOOKUP(E49,$X$10:$Y$16,2)*E$9,VLOOKUP(F49,$X$10:$Y$16,2)*F$9,VLOOKUP(G49,$X$10:$Y$16,2)*G$9,VLOOKUP(H49,$X$10:$Y$16,2)*H$9,VLOOKUP(I49,$X$10:$Y$16,2)*I$9,VLOOKUP(J49,$X$10:$Y$16,2)*J$9,VLOOKUP(K49,$X$10:$Y$16,2)*K$9,VLOOKUP(L49,$X$10:$Y$16,2)*L$9))</f>
        <v/>
      </c>
      <c r="P49" s="175">
        <f>O49/N49</f>
        <v/>
      </c>
      <c r="Q49" s="173">
        <f>COUNTIF(E49:L49,"U")</f>
        <v/>
      </c>
      <c r="R49" s="172">
        <f>COUNTIF(E49:L49,"UA")</f>
        <v/>
      </c>
      <c r="S49" s="173">
        <f>COUNTIF(E49:L49,"WH")</f>
        <v/>
      </c>
      <c r="T49" s="173" t="n"/>
      <c r="U49" s="176">
        <f>IF(Q49&lt;&gt;0,"FAIL",IF(R49&gt;0,"AB",IF(S49&gt;0,"WH","PASS")))</f>
        <v/>
      </c>
    </row>
    <row r="50" spans="1:66">
      <c r="A50" s="235" t="n">
        <v>41</v>
      </c>
      <c r="B50" s="232" t="n">
        <v>113216104130</v>
      </c>
      <c r="C50" s="233" t="s">
        <v>37</v>
      </c>
      <c r="D50" s="234" t="s">
        <v>527</v>
      </c>
      <c r="E50" s="172" t="s">
        <v>37</v>
      </c>
      <c r="F50" s="172" t="s">
        <v>36</v>
      </c>
      <c r="G50" s="172" t="s">
        <v>36</v>
      </c>
      <c r="H50" s="172" t="s">
        <v>37</v>
      </c>
      <c r="I50" s="172" t="s">
        <v>203</v>
      </c>
      <c r="J50" s="172" t="s">
        <v>203</v>
      </c>
      <c r="K50" s="172" t="s">
        <v>203</v>
      </c>
      <c r="L50" s="172" t="s">
        <v>203</v>
      </c>
      <c r="M50" s="173" t="n">
        <v>23</v>
      </c>
      <c r="N50" s="173">
        <f>IF(S50=0,23-SUMIF(E50:L50,"U*",$E$9:$L$9),0)</f>
        <v/>
      </c>
      <c r="O50" s="174">
        <f>(SUM(VLOOKUP(E50,$X$10:$Y$16,2)*E$9,VLOOKUP(F50,$X$10:$Y$16,2)*F$9,VLOOKUP(G50,$X$10:$Y$16,2)*G$9,VLOOKUP(H50,$X$10:$Y$16,2)*H$9,VLOOKUP(I50,$X$10:$Y$16,2)*I$9,VLOOKUP(J50,$X$10:$Y$16,2)*J$9,VLOOKUP(K50,$X$10:$Y$16,2)*K$9,VLOOKUP(L50,$X$10:$Y$16,2)*L$9))</f>
        <v/>
      </c>
      <c r="P50" s="175">
        <f>O50/N50</f>
        <v/>
      </c>
      <c r="Q50" s="173">
        <f>COUNTIF(E50:L50,"U")</f>
        <v/>
      </c>
      <c r="R50" s="172">
        <f>COUNTIF(E50:L50,"UA")</f>
        <v/>
      </c>
      <c r="S50" s="173">
        <f>COUNTIF(E50:L50,"WH")</f>
        <v/>
      </c>
      <c r="T50" s="172" t="n"/>
      <c r="U50" s="176">
        <f>IF(Q50&lt;&gt;0,"FAIL",IF(R50&gt;0,"AB",IF(S50&gt;0,"WH","PASS")))</f>
        <v/>
      </c>
    </row>
    <row r="51" spans="1:66">
      <c r="A51" s="231" t="n">
        <v>42</v>
      </c>
      <c r="B51" s="232" t="n">
        <v>113216104132</v>
      </c>
      <c r="C51" s="233" t="s">
        <v>37</v>
      </c>
      <c r="D51" s="234" t="s">
        <v>528</v>
      </c>
      <c r="E51" s="172" t="s">
        <v>37</v>
      </c>
      <c r="F51" s="172" t="s">
        <v>36</v>
      </c>
      <c r="G51" s="172" t="s">
        <v>36</v>
      </c>
      <c r="H51" s="172" t="s">
        <v>36</v>
      </c>
      <c r="I51" s="172" t="s">
        <v>203</v>
      </c>
      <c r="J51" s="172" t="s">
        <v>203</v>
      </c>
      <c r="K51" s="172" t="s">
        <v>203</v>
      </c>
      <c r="L51" s="172" t="s">
        <v>203</v>
      </c>
      <c r="M51" s="173" t="n">
        <v>23</v>
      </c>
      <c r="N51" s="173">
        <f>IF(S51=0,23-SUMIF(E51:L51,"U*",$E$9:$L$9),0)</f>
        <v/>
      </c>
      <c r="O51" s="174">
        <f>(SUM(VLOOKUP(E51,$X$10:$Y$16,2)*E$9,VLOOKUP(F51,$X$10:$Y$16,2)*F$9,VLOOKUP(G51,$X$10:$Y$16,2)*G$9,VLOOKUP(H51,$X$10:$Y$16,2)*H$9,VLOOKUP(I51,$X$10:$Y$16,2)*I$9,VLOOKUP(J51,$X$10:$Y$16,2)*J$9,VLOOKUP(K51,$X$10:$Y$16,2)*K$9,VLOOKUP(L51,$X$10:$Y$16,2)*L$9))</f>
        <v/>
      </c>
      <c r="P51" s="175">
        <f>O51/N51</f>
        <v/>
      </c>
      <c r="Q51" s="173">
        <f>COUNTIF(E51:L51,"U")</f>
        <v/>
      </c>
      <c r="R51" s="172">
        <f>COUNTIF(E51:L51,"UA")</f>
        <v/>
      </c>
      <c r="S51" s="173">
        <f>COUNTIF(E51:L51,"WH")</f>
        <v/>
      </c>
      <c r="T51" s="173" t="n"/>
      <c r="U51" s="176">
        <f>IF(Q51&lt;&gt;0,"FAIL",IF(R51&gt;0,"AB",IF(S51&gt;0,"WH","PASS")))</f>
        <v/>
      </c>
    </row>
    <row r="52" spans="1:66">
      <c r="A52" s="235" t="n">
        <v>43</v>
      </c>
      <c r="B52" s="232" t="n">
        <v>113216104135</v>
      </c>
      <c r="C52" s="233" t="s">
        <v>37</v>
      </c>
      <c r="D52" s="132" t="s">
        <v>529</v>
      </c>
      <c r="E52" s="172" t="s">
        <v>38</v>
      </c>
      <c r="F52" s="172" t="s">
        <v>206</v>
      </c>
      <c r="G52" s="172" t="s">
        <v>206</v>
      </c>
      <c r="H52" s="172" t="s">
        <v>206</v>
      </c>
      <c r="I52" s="172" t="s">
        <v>203</v>
      </c>
      <c r="J52" s="172" t="s">
        <v>36</v>
      </c>
      <c r="K52" s="172" t="s">
        <v>37</v>
      </c>
      <c r="L52" s="172" t="s">
        <v>203</v>
      </c>
      <c r="M52" s="173" t="n">
        <v>23</v>
      </c>
      <c r="N52" s="173">
        <f>IF(S52=0,23-SUMIF(E52:L52,"U*",$E$9:$L$9),0)</f>
        <v/>
      </c>
      <c r="O52" s="174">
        <f>(SUM(VLOOKUP(E52,$X$10:$Y$16,2)*E$9,VLOOKUP(F52,$X$10:$Y$16,2)*F$9,VLOOKUP(G52,$X$10:$Y$16,2)*G$9,VLOOKUP(H52,$X$10:$Y$16,2)*H$9,VLOOKUP(I52,$X$10:$Y$16,2)*I$9,VLOOKUP(J52,$X$10:$Y$16,2)*J$9,VLOOKUP(K52,$X$10:$Y$16,2)*K$9,VLOOKUP(L52,$X$10:$Y$16,2)*L$9))</f>
        <v/>
      </c>
      <c r="P52" s="175">
        <f>O52/N52</f>
        <v/>
      </c>
      <c r="Q52" s="173">
        <f>COUNTIF(E52:L52,"U")</f>
        <v/>
      </c>
      <c r="R52" s="172">
        <f>COUNTIF(E52:L52,"UA")</f>
        <v/>
      </c>
      <c r="S52" s="173">
        <f>COUNTIF(E52:L52,"WH")</f>
        <v/>
      </c>
      <c r="T52" s="173" t="n"/>
      <c r="U52" s="176">
        <f>IF(Q52&lt;&gt;0,"FAIL",IF(R52&gt;0,"AB",IF(S52&gt;0,"WH","PASS")))</f>
        <v/>
      </c>
    </row>
    <row r="53" spans="1:66">
      <c r="A53" s="231" t="n">
        <v>44</v>
      </c>
      <c r="B53" s="232" t="n">
        <v>113216104137</v>
      </c>
      <c r="C53" s="233" t="s">
        <v>37</v>
      </c>
      <c r="D53" s="132" t="s">
        <v>530</v>
      </c>
      <c r="E53" s="172" t="s">
        <v>38</v>
      </c>
      <c r="F53" s="172" t="s">
        <v>38</v>
      </c>
      <c r="G53" s="172" t="s">
        <v>206</v>
      </c>
      <c r="H53" s="172" t="s">
        <v>206</v>
      </c>
      <c r="I53" s="172" t="s">
        <v>36</v>
      </c>
      <c r="J53" s="172" t="s">
        <v>36</v>
      </c>
      <c r="K53" s="172" t="s">
        <v>203</v>
      </c>
      <c r="L53" s="172" t="s">
        <v>203</v>
      </c>
      <c r="M53" s="173" t="n">
        <v>23</v>
      </c>
      <c r="N53" s="173">
        <f>IF(S53=0,23-SUMIF(E53:L53,"U*",$E$9:$L$9),0)</f>
        <v/>
      </c>
      <c r="O53" s="174">
        <f>(SUM(VLOOKUP(E53,$X$10:$Y$16,2)*E$9,VLOOKUP(F53,$X$10:$Y$16,2)*F$9,VLOOKUP(G53,$X$10:$Y$16,2)*G$9,VLOOKUP(H53,$X$10:$Y$16,2)*H$9,VLOOKUP(I53,$X$10:$Y$16,2)*I$9,VLOOKUP(J53,$X$10:$Y$16,2)*J$9,VLOOKUP(K53,$X$10:$Y$16,2)*K$9,VLOOKUP(L53,$X$10:$Y$16,2)*L$9))</f>
        <v/>
      </c>
      <c r="P53" s="175">
        <f>O53/N53</f>
        <v/>
      </c>
      <c r="Q53" s="173">
        <f>COUNTIF(E53:L53,"U")</f>
        <v/>
      </c>
      <c r="R53" s="172">
        <f>COUNTIF(E53:L53,"UA")</f>
        <v/>
      </c>
      <c r="S53" s="173">
        <f>COUNTIF(E53:L53,"WH")</f>
        <v/>
      </c>
      <c r="T53" s="172" t="n"/>
      <c r="U53" s="176">
        <f>IF(Q53&lt;&gt;0,"FAIL",IF(R53&gt;0,"AB",IF(S53&gt;0,"WH","PASS")))</f>
        <v/>
      </c>
    </row>
    <row r="54" spans="1:66">
      <c r="A54" s="235" t="n">
        <v>45</v>
      </c>
      <c r="B54" s="232" t="n">
        <v>113216104142</v>
      </c>
      <c r="C54" s="233" t="s">
        <v>37</v>
      </c>
      <c r="D54" s="234" t="s">
        <v>531</v>
      </c>
      <c r="E54" s="172" t="s">
        <v>38</v>
      </c>
      <c r="F54" s="172" t="s">
        <v>37</v>
      </c>
      <c r="G54" s="172" t="s">
        <v>37</v>
      </c>
      <c r="H54" s="172" t="s">
        <v>37</v>
      </c>
      <c r="I54" s="172" t="s">
        <v>203</v>
      </c>
      <c r="J54" s="172" t="s">
        <v>203</v>
      </c>
      <c r="K54" s="172" t="s">
        <v>203</v>
      </c>
      <c r="L54" s="172" t="s">
        <v>203</v>
      </c>
      <c r="M54" s="173" t="n">
        <v>23</v>
      </c>
      <c r="N54" s="173">
        <f>IF(S54=0,23-SUMIF(E54:L54,"U*",$E$9:$L$9),0)</f>
        <v/>
      </c>
      <c r="O54" s="174">
        <f>(SUM(VLOOKUP(E54,$X$10:$Y$16,2)*E$9,VLOOKUP(F54,$X$10:$Y$16,2)*F$9,VLOOKUP(G54,$X$10:$Y$16,2)*G$9,VLOOKUP(H54,$X$10:$Y$16,2)*H$9,VLOOKUP(I54,$X$10:$Y$16,2)*I$9,VLOOKUP(J54,$X$10:$Y$16,2)*J$9,VLOOKUP(K54,$X$10:$Y$16,2)*K$9,VLOOKUP(L54,$X$10:$Y$16,2)*L$9))</f>
        <v/>
      </c>
      <c r="P54" s="175">
        <f>O54/N54</f>
        <v/>
      </c>
      <c r="Q54" s="173">
        <f>COUNTIF(E54:L54,"U")</f>
        <v/>
      </c>
      <c r="R54" s="172">
        <f>COUNTIF(E54:L54,"UA")</f>
        <v/>
      </c>
      <c r="S54" s="173">
        <f>COUNTIF(E54:L54,"WH")</f>
        <v/>
      </c>
      <c r="T54" s="173" t="n"/>
      <c r="U54" s="176">
        <f>IF(Q54&lt;&gt;0,"FAIL",IF(R54&gt;0,"AB",IF(S54&gt;0,"WH","PASS")))</f>
        <v/>
      </c>
    </row>
    <row r="55" spans="1:66">
      <c r="A55" s="231" t="n">
        <v>46</v>
      </c>
      <c r="B55" s="232" t="n">
        <v>113216104144</v>
      </c>
      <c r="C55" s="233" t="s">
        <v>37</v>
      </c>
      <c r="D55" s="132" t="s">
        <v>532</v>
      </c>
      <c r="E55" s="172" t="s">
        <v>206</v>
      </c>
      <c r="F55" s="172" t="s">
        <v>208</v>
      </c>
      <c r="G55" s="172" t="s">
        <v>38</v>
      </c>
      <c r="H55" s="172" t="s">
        <v>38</v>
      </c>
      <c r="I55" s="172" t="s">
        <v>36</v>
      </c>
      <c r="J55" s="172" t="s">
        <v>36</v>
      </c>
      <c r="K55" s="172" t="s">
        <v>37</v>
      </c>
      <c r="L55" s="172" t="s">
        <v>203</v>
      </c>
      <c r="M55" s="173" t="n">
        <v>23</v>
      </c>
      <c r="N55" s="173">
        <f>IF(S55=0,23-SUMIF(E55:L55,"U*",$E$9:$L$9),0)</f>
        <v/>
      </c>
      <c r="O55" s="174">
        <f>(SUM(VLOOKUP(E55,$X$10:$Y$16,2)*E$9,VLOOKUP(F55,$X$10:$Y$16,2)*F$9,VLOOKUP(G55,$X$10:$Y$16,2)*G$9,VLOOKUP(H55,$X$10:$Y$16,2)*H$9,VLOOKUP(I55,$X$10:$Y$16,2)*I$9,VLOOKUP(J55,$X$10:$Y$16,2)*J$9,VLOOKUP(K55,$X$10:$Y$16,2)*K$9,VLOOKUP(L55,$X$10:$Y$16,2)*L$9))</f>
        <v/>
      </c>
      <c r="P55" s="175">
        <f>O55/N55</f>
        <v/>
      </c>
      <c r="Q55" s="173">
        <f>COUNTIF(E55:L55,"U")</f>
        <v/>
      </c>
      <c r="R55" s="172">
        <f>COUNTIF(E55:L55,"UA")</f>
        <v/>
      </c>
      <c r="S55" s="173">
        <f>COUNTIF(E55:L55,"WH")</f>
        <v/>
      </c>
      <c r="T55" s="173" t="n"/>
      <c r="U55" s="176">
        <f>IF(Q55&lt;&gt;0,"FAIL",IF(R55&gt;0,"AB",IF(S55&gt;0,"WH","PASS")))</f>
        <v/>
      </c>
    </row>
    <row r="56" spans="1:66">
      <c r="A56" s="235" t="n">
        <v>47</v>
      </c>
      <c r="B56" s="232" t="n">
        <v>113216104145</v>
      </c>
      <c r="C56" s="233" t="s">
        <v>37</v>
      </c>
      <c r="D56" s="234" t="s">
        <v>533</v>
      </c>
      <c r="E56" s="172" t="s">
        <v>38</v>
      </c>
      <c r="F56" s="172" t="s">
        <v>38</v>
      </c>
      <c r="G56" s="172" t="s">
        <v>38</v>
      </c>
      <c r="H56" s="172" t="s">
        <v>37</v>
      </c>
      <c r="I56" s="172" t="s">
        <v>203</v>
      </c>
      <c r="J56" s="172" t="s">
        <v>203</v>
      </c>
      <c r="K56" s="172" t="s">
        <v>203</v>
      </c>
      <c r="L56" s="172" t="s">
        <v>203</v>
      </c>
      <c r="M56" s="173" t="n">
        <v>23</v>
      </c>
      <c r="N56" s="173">
        <f>IF(S56=0,23-SUMIF(E56:L56,"U*",$E$9:$L$9),0)</f>
        <v/>
      </c>
      <c r="O56" s="174">
        <f>(SUM(VLOOKUP(E56,$X$10:$Y$16,2)*E$9,VLOOKUP(F56,$X$10:$Y$16,2)*F$9,VLOOKUP(G56,$X$10:$Y$16,2)*G$9,VLOOKUP(H56,$X$10:$Y$16,2)*H$9,VLOOKUP(I56,$X$10:$Y$16,2)*I$9,VLOOKUP(J56,$X$10:$Y$16,2)*J$9,VLOOKUP(K56,$X$10:$Y$16,2)*K$9,VLOOKUP(L56,$X$10:$Y$16,2)*L$9))</f>
        <v/>
      </c>
      <c r="P56" s="175">
        <f>O56/N56</f>
        <v/>
      </c>
      <c r="Q56" s="173">
        <f>COUNTIF(E56:L56,"U")</f>
        <v/>
      </c>
      <c r="R56" s="172">
        <f>COUNTIF(E56:L56,"UA")</f>
        <v/>
      </c>
      <c r="S56" s="173">
        <f>COUNTIF(E56:L56,"WH")</f>
        <v/>
      </c>
      <c r="T56" s="172" t="n"/>
      <c r="U56" s="176">
        <f>IF(Q56&lt;&gt;0,"FAIL",IF(R56&gt;0,"AB",IF(S56&gt;0,"WH","PASS")))</f>
        <v/>
      </c>
    </row>
    <row r="57" spans="1:66">
      <c r="A57" s="231" t="n">
        <v>48</v>
      </c>
      <c r="B57" s="232" t="n">
        <v>113216104147</v>
      </c>
      <c r="C57" s="233" t="s">
        <v>37</v>
      </c>
      <c r="D57" s="234" t="s">
        <v>534</v>
      </c>
      <c r="E57" s="172" t="s">
        <v>205</v>
      </c>
      <c r="F57" s="172" t="s">
        <v>38</v>
      </c>
      <c r="G57" s="172" t="s">
        <v>38</v>
      </c>
      <c r="H57" s="172" t="s">
        <v>37</v>
      </c>
      <c r="I57" s="172" t="s">
        <v>203</v>
      </c>
      <c r="J57" s="172" t="s">
        <v>203</v>
      </c>
      <c r="K57" s="172" t="s">
        <v>203</v>
      </c>
      <c r="L57" s="172" t="s">
        <v>203</v>
      </c>
      <c r="M57" s="173" t="n">
        <v>23</v>
      </c>
      <c r="N57" s="173">
        <f>IF(S57=0,23-SUMIF(E57:L57,"U*",$E$9:$L$9),0)</f>
        <v/>
      </c>
      <c r="O57" s="174">
        <f>(SUM(VLOOKUP(E57,$X$10:$Y$16,2)*E$9,VLOOKUP(F57,$X$10:$Y$16,2)*F$9,VLOOKUP(G57,$X$10:$Y$16,2)*G$9,VLOOKUP(H57,$X$10:$Y$16,2)*H$9,VLOOKUP(I57,$X$10:$Y$16,2)*I$9,VLOOKUP(J57,$X$10:$Y$16,2)*J$9,VLOOKUP(K57,$X$10:$Y$16,2)*K$9,VLOOKUP(L57,$X$10:$Y$16,2)*L$9))</f>
        <v/>
      </c>
      <c r="P57" s="175">
        <f>O57/N57</f>
        <v/>
      </c>
      <c r="Q57" s="173">
        <f>COUNTIF(E57:L57,"U")</f>
        <v/>
      </c>
      <c r="R57" s="172">
        <f>COUNTIF(E57:L57,"UA")</f>
        <v/>
      </c>
      <c r="S57" s="173">
        <f>COUNTIF(E57:L57,"WH")</f>
        <v/>
      </c>
      <c r="T57" s="173" t="n"/>
      <c r="U57" s="176">
        <f>IF(Q57&lt;&gt;0,"FAIL",IF(R57&gt;0,"AB",IF(S57&gt;0,"WH","PASS")))</f>
        <v/>
      </c>
    </row>
    <row r="58" spans="1:66">
      <c r="A58" s="235" t="n">
        <v>49</v>
      </c>
      <c r="B58" s="232" t="n">
        <v>113216104153</v>
      </c>
      <c r="C58" s="233" t="s">
        <v>37</v>
      </c>
      <c r="D58" s="132" t="s">
        <v>535</v>
      </c>
      <c r="E58" s="172" t="s">
        <v>38</v>
      </c>
      <c r="F58" s="172" t="s">
        <v>208</v>
      </c>
      <c r="G58" s="172" t="s">
        <v>206</v>
      </c>
      <c r="H58" s="172" t="s">
        <v>206</v>
      </c>
      <c r="I58" s="172" t="s">
        <v>36</v>
      </c>
      <c r="J58" s="172" t="s">
        <v>36</v>
      </c>
      <c r="K58" s="172" t="s">
        <v>37</v>
      </c>
      <c r="L58" s="172" t="s">
        <v>203</v>
      </c>
      <c r="M58" s="173" t="n">
        <v>23</v>
      </c>
      <c r="N58" s="173">
        <f>IF(S58=0,23-SUMIF(E58:L58,"U*",$E$9:$L$9),0)</f>
        <v/>
      </c>
      <c r="O58" s="174">
        <f>(SUM(VLOOKUP(E58,$X$10:$Y$16,2)*E$9,VLOOKUP(F58,$X$10:$Y$16,2)*F$9,VLOOKUP(G58,$X$10:$Y$16,2)*G$9,VLOOKUP(H58,$X$10:$Y$16,2)*H$9,VLOOKUP(I58,$X$10:$Y$16,2)*I$9,VLOOKUP(J58,$X$10:$Y$16,2)*J$9,VLOOKUP(K58,$X$10:$Y$16,2)*K$9,VLOOKUP(L58,$X$10:$Y$16,2)*L$9))</f>
        <v/>
      </c>
      <c r="P58" s="175">
        <f>O58/N58</f>
        <v/>
      </c>
      <c r="Q58" s="173">
        <f>COUNTIF(E58:L58,"U")</f>
        <v/>
      </c>
      <c r="R58" s="172">
        <f>COUNTIF(E58:L58,"UA")</f>
        <v/>
      </c>
      <c r="S58" s="173">
        <f>COUNTIF(E58:L58,"WH")</f>
        <v/>
      </c>
      <c r="T58" s="173" t="n"/>
      <c r="U58" s="176">
        <f>IF(Q58&lt;&gt;0,"FAIL",IF(R58&gt;0,"AB",IF(S58&gt;0,"WH","PASS")))</f>
        <v/>
      </c>
    </row>
    <row r="59" spans="1:66">
      <c r="A59" s="231" t="n">
        <v>50</v>
      </c>
      <c r="B59" s="232" t="n">
        <v>113216104154</v>
      </c>
      <c r="C59" s="233" t="s">
        <v>37</v>
      </c>
      <c r="D59" s="234" t="s">
        <v>536</v>
      </c>
      <c r="E59" s="172" t="s">
        <v>37</v>
      </c>
      <c r="F59" s="172" t="s">
        <v>36</v>
      </c>
      <c r="G59" s="172" t="s">
        <v>38</v>
      </c>
      <c r="H59" s="172" t="s">
        <v>37</v>
      </c>
      <c r="I59" s="172" t="s">
        <v>203</v>
      </c>
      <c r="J59" s="172" t="s">
        <v>203</v>
      </c>
      <c r="K59" s="172" t="s">
        <v>203</v>
      </c>
      <c r="L59" s="172" t="s">
        <v>203</v>
      </c>
      <c r="M59" s="173" t="n">
        <v>23</v>
      </c>
      <c r="N59" s="173">
        <f>IF(S59=0,23-SUMIF(E59:L59,"U*",$E$9:$L$9),0)</f>
        <v/>
      </c>
      <c r="O59" s="174">
        <f>(SUM(VLOOKUP(E59,$X$10:$Y$16,2)*E$9,VLOOKUP(F59,$X$10:$Y$16,2)*F$9,VLOOKUP(G59,$X$10:$Y$16,2)*G$9,VLOOKUP(H59,$X$10:$Y$16,2)*H$9,VLOOKUP(I59,$X$10:$Y$16,2)*I$9,VLOOKUP(J59,$X$10:$Y$16,2)*J$9,VLOOKUP(K59,$X$10:$Y$16,2)*K$9,VLOOKUP(L59,$X$10:$Y$16,2)*L$9))</f>
        <v/>
      </c>
      <c r="P59" s="175">
        <f>O59/N59</f>
        <v/>
      </c>
      <c r="Q59" s="173">
        <f>COUNTIF(E59:L59,"U")</f>
        <v/>
      </c>
      <c r="R59" s="172">
        <f>COUNTIF(E59:L59,"UA")</f>
        <v/>
      </c>
      <c r="S59" s="173">
        <f>COUNTIF(E59:L59,"WH")</f>
        <v/>
      </c>
      <c r="T59" s="172" t="n"/>
      <c r="U59" s="176">
        <f>IF(Q59&lt;&gt;0,"FAIL",IF(R59&gt;0,"AB",IF(S59&gt;0,"WH","PASS")))</f>
        <v/>
      </c>
    </row>
    <row r="60" spans="1:66">
      <c r="A60" s="235" t="n">
        <v>51</v>
      </c>
      <c r="B60" s="232" t="n">
        <v>113216104155</v>
      </c>
      <c r="C60" s="233" t="s">
        <v>37</v>
      </c>
      <c r="D60" s="234" t="s">
        <v>537</v>
      </c>
      <c r="E60" s="172" t="s">
        <v>208</v>
      </c>
      <c r="F60" s="172" t="s">
        <v>38</v>
      </c>
      <c r="G60" s="172" t="s">
        <v>37</v>
      </c>
      <c r="H60" s="172" t="s">
        <v>38</v>
      </c>
      <c r="I60" s="172" t="s">
        <v>203</v>
      </c>
      <c r="J60" s="172" t="s">
        <v>203</v>
      </c>
      <c r="K60" s="172" t="s">
        <v>203</v>
      </c>
      <c r="L60" s="172" t="s">
        <v>203</v>
      </c>
      <c r="M60" s="173" t="n">
        <v>23</v>
      </c>
      <c r="N60" s="173">
        <f>IF(S60=0,23-SUMIF(E60:L60,"U*",$E$9:$L$9),0)</f>
        <v/>
      </c>
      <c r="O60" s="174">
        <f>(SUM(VLOOKUP(E60,$X$10:$Y$16,2)*E$9,VLOOKUP(F60,$X$10:$Y$16,2)*F$9,VLOOKUP(G60,$X$10:$Y$16,2)*G$9,VLOOKUP(H60,$X$10:$Y$16,2)*H$9,VLOOKUP(I60,$X$10:$Y$16,2)*I$9,VLOOKUP(J60,$X$10:$Y$16,2)*J$9,VLOOKUP(K60,$X$10:$Y$16,2)*K$9,VLOOKUP(L60,$X$10:$Y$16,2)*L$9))</f>
        <v/>
      </c>
      <c r="P60" s="175">
        <f>O60/N60</f>
        <v/>
      </c>
      <c r="Q60" s="173">
        <f>COUNTIF(E60:L60,"U")</f>
        <v/>
      </c>
      <c r="R60" s="172">
        <f>COUNTIF(E60:L60,"UA")</f>
        <v/>
      </c>
      <c r="S60" s="173">
        <f>COUNTIF(E60:L60,"WH")</f>
        <v/>
      </c>
      <c r="T60" s="172" t="n"/>
      <c r="U60" s="176">
        <f>IF(Q60&lt;&gt;0,"FAIL",IF(R60&gt;0,"AB",IF(S60&gt;0,"WH","PASS")))</f>
        <v/>
      </c>
    </row>
    <row r="61" spans="1:66">
      <c r="A61" s="231" t="n">
        <v>52</v>
      </c>
      <c r="B61" s="232" t="n">
        <v>113216104156</v>
      </c>
      <c r="C61" s="233" t="s">
        <v>37</v>
      </c>
      <c r="D61" s="234" t="s">
        <v>538</v>
      </c>
      <c r="E61" s="172" t="s">
        <v>37</v>
      </c>
      <c r="F61" s="172" t="s">
        <v>36</v>
      </c>
      <c r="G61" s="172" t="s">
        <v>37</v>
      </c>
      <c r="H61" s="172" t="s">
        <v>37</v>
      </c>
      <c r="I61" s="172" t="s">
        <v>203</v>
      </c>
      <c r="J61" s="172" t="s">
        <v>203</v>
      </c>
      <c r="K61" s="172" t="s">
        <v>203</v>
      </c>
      <c r="L61" s="172" t="s">
        <v>203</v>
      </c>
      <c r="M61" s="173" t="n">
        <v>23</v>
      </c>
      <c r="N61" s="173">
        <f>IF(S61=0,23-SUMIF(E61:L61,"U*",$E$9:$L$9),0)</f>
        <v/>
      </c>
      <c r="O61" s="174">
        <f>(SUM(VLOOKUP(E61,$X$10:$Y$16,2)*E$9,VLOOKUP(F61,$X$10:$Y$16,2)*F$9,VLOOKUP(G61,$X$10:$Y$16,2)*G$9,VLOOKUP(H61,$X$10:$Y$16,2)*H$9,VLOOKUP(I61,$X$10:$Y$16,2)*I$9,VLOOKUP(J61,$X$10:$Y$16,2)*J$9,VLOOKUP(K61,$X$10:$Y$16,2)*K$9,VLOOKUP(L61,$X$10:$Y$16,2)*L$9))</f>
        <v/>
      </c>
      <c r="P61" s="175">
        <f>O61/N61</f>
        <v/>
      </c>
      <c r="Q61" s="173">
        <f>COUNTIF(E61:L61,"U")</f>
        <v/>
      </c>
      <c r="R61" s="172">
        <f>COUNTIF(E61:L61,"UA")</f>
        <v/>
      </c>
      <c r="S61" s="173">
        <f>COUNTIF(E61:L61,"WH")</f>
        <v/>
      </c>
      <c r="T61" s="172" t="n"/>
      <c r="U61" s="176">
        <f>IF(Q61&lt;&gt;0,"FAIL",IF(R61&gt;0,"AB",IF(S61&gt;0,"WH","PASS")))</f>
        <v/>
      </c>
    </row>
    <row r="62" spans="1:66">
      <c r="A62" s="235" t="n">
        <v>53</v>
      </c>
      <c r="B62" s="232" t="n">
        <v>113216104161</v>
      </c>
      <c r="C62" s="233" t="s">
        <v>37</v>
      </c>
      <c r="D62" s="234" t="s">
        <v>539</v>
      </c>
      <c r="E62" s="172" t="s">
        <v>206</v>
      </c>
      <c r="F62" s="172" t="s">
        <v>38</v>
      </c>
      <c r="G62" s="172" t="s">
        <v>208</v>
      </c>
      <c r="H62" s="172" t="s">
        <v>37</v>
      </c>
      <c r="I62" s="172" t="s">
        <v>203</v>
      </c>
      <c r="J62" s="172" t="s">
        <v>36</v>
      </c>
      <c r="K62" s="172" t="s">
        <v>37</v>
      </c>
      <c r="L62" s="172" t="s">
        <v>203</v>
      </c>
      <c r="M62" s="173" t="n">
        <v>23</v>
      </c>
      <c r="N62" s="173">
        <f>IF(S62=0,23-SUMIF(E62:L62,"U*",$E$9:$L$9),0)</f>
        <v/>
      </c>
      <c r="O62" s="174">
        <f>(SUM(VLOOKUP(E62,$X$10:$Y$16,2)*E$9,VLOOKUP(F62,$X$10:$Y$16,2)*F$9,VLOOKUP(G62,$X$10:$Y$16,2)*G$9,VLOOKUP(H62,$X$10:$Y$16,2)*H$9,VLOOKUP(I62,$X$10:$Y$16,2)*I$9,VLOOKUP(J62,$X$10:$Y$16,2)*J$9,VLOOKUP(K62,$X$10:$Y$16,2)*K$9,VLOOKUP(L62,$X$10:$Y$16,2)*L$9))</f>
        <v/>
      </c>
      <c r="P62" s="175">
        <f>O62/N62</f>
        <v/>
      </c>
      <c r="Q62" s="173">
        <f>COUNTIF(E62:L62,"U")</f>
        <v/>
      </c>
      <c r="R62" s="172">
        <f>COUNTIF(E62:L62,"UA")</f>
        <v/>
      </c>
      <c r="S62" s="173">
        <f>COUNTIF(E62:L62,"WH")</f>
        <v/>
      </c>
      <c r="T62" s="183" t="n"/>
      <c r="U62" s="176">
        <f>IF(Q62&lt;&gt;0,"FAIL",IF(R62&gt;0,"AB",IF(S62&gt;0,"WH","PASS")))</f>
        <v/>
      </c>
    </row>
    <row r="63" spans="1:66">
      <c r="A63" s="231" t="n">
        <v>54</v>
      </c>
      <c r="B63" s="232" t="n">
        <v>113216104165</v>
      </c>
      <c r="C63" s="233" t="s">
        <v>37</v>
      </c>
      <c r="D63" s="132" t="s">
        <v>540</v>
      </c>
      <c r="E63" s="172" t="s">
        <v>205</v>
      </c>
      <c r="F63" s="172" t="s">
        <v>205</v>
      </c>
      <c r="G63" s="172" t="s">
        <v>206</v>
      </c>
      <c r="H63" s="172" t="s">
        <v>206</v>
      </c>
      <c r="I63" s="172" t="s">
        <v>36</v>
      </c>
      <c r="J63" s="172" t="s">
        <v>37</v>
      </c>
      <c r="K63" s="172" t="s">
        <v>37</v>
      </c>
      <c r="L63" s="172" t="s">
        <v>203</v>
      </c>
      <c r="M63" s="173" t="n">
        <v>23</v>
      </c>
      <c r="N63" s="173">
        <f>IF(S63=0,23-SUMIF(E63:L63,"U*",$E$9:$L$9),0)</f>
        <v/>
      </c>
      <c r="O63" s="174">
        <f>(SUM(VLOOKUP(E63,$X$10:$Y$16,2)*E$9,VLOOKUP(F63,$X$10:$Y$16,2)*F$9,VLOOKUP(G63,$X$10:$Y$16,2)*G$9,VLOOKUP(H63,$X$10:$Y$16,2)*H$9,VLOOKUP(I63,$X$10:$Y$16,2)*I$9,VLOOKUP(J63,$X$10:$Y$16,2)*J$9,VLOOKUP(K63,$X$10:$Y$16,2)*K$9,VLOOKUP(L63,$X$10:$Y$16,2)*L$9))</f>
        <v/>
      </c>
      <c r="P63" s="175">
        <f>O63/N63</f>
        <v/>
      </c>
      <c r="Q63" s="173">
        <f>COUNTIF(E63:L63,"U")</f>
        <v/>
      </c>
      <c r="R63" s="172">
        <f>COUNTIF(E63:L63,"UA")</f>
        <v/>
      </c>
      <c r="S63" s="173">
        <f>COUNTIF(E63:L63,"WH")</f>
        <v/>
      </c>
      <c r="T63" s="183" t="n"/>
      <c r="U63" s="176">
        <f>IF(Q63&lt;&gt;0,"FAIL",IF(R63&gt;0,"AB",IF(S63&gt;0,"WH","PASS")))</f>
        <v/>
      </c>
    </row>
    <row r="64" spans="1:66">
      <c r="A64" s="235" t="n">
        <v>55</v>
      </c>
      <c r="B64" s="232" t="n">
        <v>113216104166</v>
      </c>
      <c r="C64" s="233" t="s">
        <v>37</v>
      </c>
      <c r="D64" s="234" t="s">
        <v>541</v>
      </c>
      <c r="E64" s="172" t="s">
        <v>38</v>
      </c>
      <c r="F64" s="172" t="s">
        <v>37</v>
      </c>
      <c r="G64" s="172" t="s">
        <v>38</v>
      </c>
      <c r="H64" s="172" t="s">
        <v>36</v>
      </c>
      <c r="I64" s="172" t="s">
        <v>203</v>
      </c>
      <c r="J64" s="172" t="s">
        <v>203</v>
      </c>
      <c r="K64" s="172" t="s">
        <v>203</v>
      </c>
      <c r="L64" s="172" t="s">
        <v>203</v>
      </c>
      <c r="M64" s="173" t="n">
        <v>23</v>
      </c>
      <c r="N64" s="173">
        <f>IF(S64=0,23-SUMIF(E64:L64,"U*",$E$9:$L$9),0)</f>
        <v/>
      </c>
      <c r="O64" s="174">
        <f>(SUM(VLOOKUP(E64,$X$10:$Y$16,2)*E$9,VLOOKUP(F64,$X$10:$Y$16,2)*F$9,VLOOKUP(G64,$X$10:$Y$16,2)*G$9,VLOOKUP(H64,$X$10:$Y$16,2)*H$9,VLOOKUP(I64,$X$10:$Y$16,2)*I$9,VLOOKUP(J64,$X$10:$Y$16,2)*J$9,VLOOKUP(K64,$X$10:$Y$16,2)*K$9,VLOOKUP(L64,$X$10:$Y$16,2)*L$9))</f>
        <v/>
      </c>
      <c r="P64" s="175">
        <f>O64/N64</f>
        <v/>
      </c>
      <c r="Q64" s="173">
        <f>COUNTIF(E64:L64,"U")</f>
        <v/>
      </c>
      <c r="R64" s="172">
        <f>COUNTIF(E64:L64,"UA")</f>
        <v/>
      </c>
      <c r="S64" s="173">
        <f>COUNTIF(E64:L64,"WH")</f>
        <v/>
      </c>
      <c r="T64" s="183" t="n"/>
      <c r="U64" s="176">
        <f>IF(Q64&lt;&gt;0,"FAIL",IF(R64&gt;0,"AB",IF(S64&gt;0,"WH","PASS")))</f>
        <v/>
      </c>
    </row>
    <row r="65" spans="1:66">
      <c r="A65" s="231" t="n">
        <v>56</v>
      </c>
      <c r="B65" s="232" t="n">
        <v>113216104168</v>
      </c>
      <c r="C65" s="233" t="s">
        <v>37</v>
      </c>
      <c r="D65" s="234" t="s">
        <v>542</v>
      </c>
      <c r="E65" s="172" t="s">
        <v>38</v>
      </c>
      <c r="F65" s="172" t="s">
        <v>38</v>
      </c>
      <c r="G65" s="172" t="s">
        <v>37</v>
      </c>
      <c r="H65" s="172" t="s">
        <v>38</v>
      </c>
      <c r="I65" s="172" t="s">
        <v>203</v>
      </c>
      <c r="J65" s="172" t="s">
        <v>203</v>
      </c>
      <c r="K65" s="172" t="s">
        <v>36</v>
      </c>
      <c r="L65" s="172" t="s">
        <v>203</v>
      </c>
      <c r="M65" s="173" t="n">
        <v>23</v>
      </c>
      <c r="N65" s="173">
        <f>IF(S65=0,23-SUMIF(E65:L65,"U*",$E$9:$L$9),0)</f>
        <v/>
      </c>
      <c r="O65" s="174">
        <f>(SUM(VLOOKUP(E65,$X$10:$Y$16,2)*E$9,VLOOKUP(F65,$X$10:$Y$16,2)*F$9,VLOOKUP(G65,$X$10:$Y$16,2)*G$9,VLOOKUP(H65,$X$10:$Y$16,2)*H$9,VLOOKUP(I65,$X$10:$Y$16,2)*I$9,VLOOKUP(J65,$X$10:$Y$16,2)*J$9,VLOOKUP(K65,$X$10:$Y$16,2)*K$9,VLOOKUP(L65,$X$10:$Y$16,2)*L$9))</f>
        <v/>
      </c>
      <c r="P65" s="175">
        <f>O65/N65</f>
        <v/>
      </c>
      <c r="Q65" s="173">
        <f>COUNTIF(E65:L65,"U")</f>
        <v/>
      </c>
      <c r="R65" s="172">
        <f>COUNTIF(E65:L65,"UA")</f>
        <v/>
      </c>
      <c r="S65" s="173">
        <f>COUNTIF(E65:L65,"WH")</f>
        <v/>
      </c>
      <c r="T65" s="183" t="n"/>
      <c r="U65" s="176">
        <f>IF(Q65&lt;&gt;0,"FAIL",IF(R65&gt;0,"AB",IF(S65&gt;0,"WH","PASS")))</f>
        <v/>
      </c>
    </row>
    <row r="66" spans="1:66">
      <c r="A66" s="235" t="n">
        <v>57</v>
      </c>
      <c r="B66" s="236" t="n">
        <v>113216104701</v>
      </c>
      <c r="C66" s="233" t="s">
        <v>37</v>
      </c>
      <c r="D66" s="132" t="s">
        <v>543</v>
      </c>
      <c r="E66" s="172" t="s">
        <v>205</v>
      </c>
      <c r="F66" s="172" t="s">
        <v>208</v>
      </c>
      <c r="G66" s="172" t="s">
        <v>206</v>
      </c>
      <c r="H66" s="172" t="s">
        <v>208</v>
      </c>
      <c r="I66" s="172" t="s">
        <v>203</v>
      </c>
      <c r="J66" s="172" t="s">
        <v>36</v>
      </c>
      <c r="K66" s="172" t="s">
        <v>36</v>
      </c>
      <c r="L66" s="172" t="s">
        <v>203</v>
      </c>
      <c r="M66" s="173" t="n">
        <v>23</v>
      </c>
      <c r="N66" s="173">
        <f>IF(S66=0,23-SUMIF(E66:L66,"U*",$E$9:$L$9),0)</f>
        <v/>
      </c>
      <c r="O66" s="174">
        <f>(SUM(VLOOKUP(E66,$X$10:$Y$16,2)*E$9,VLOOKUP(F66,$X$10:$Y$16,2)*F$9,VLOOKUP(G66,$X$10:$Y$16,2)*G$9,VLOOKUP(H66,$X$10:$Y$16,2)*H$9,VLOOKUP(I66,$X$10:$Y$16,2)*I$9,VLOOKUP(J66,$X$10:$Y$16,2)*J$9,VLOOKUP(K66,$X$10:$Y$16,2)*K$9,VLOOKUP(L66,$X$10:$Y$16,2)*L$9))</f>
        <v/>
      </c>
      <c r="P66" s="175">
        <f>O66/N66</f>
        <v/>
      </c>
      <c r="Q66" s="173">
        <f>COUNTIF(E66:L66,"U")</f>
        <v/>
      </c>
      <c r="R66" s="172">
        <f>COUNTIF(E66:L66,"UA")</f>
        <v/>
      </c>
      <c r="S66" s="173">
        <f>COUNTIF(E66:L66,"WH")</f>
        <v/>
      </c>
      <c r="T66" s="183" t="n"/>
      <c r="U66" s="176">
        <f>IF(Q66&lt;&gt;0,"FAIL",IF(R66&gt;0,"AB",IF(S66&gt;0,"WH","PASS")))</f>
        <v/>
      </c>
    </row>
    <row r="67" spans="1:66">
      <c r="A67" s="186" t="n"/>
      <c r="B67" s="187" t="n"/>
      <c r="C67" s="187" t="n"/>
      <c r="D67" s="569" t="n"/>
      <c r="E67" s="186" t="n"/>
      <c r="F67" s="186" t="n"/>
      <c r="G67" s="186" t="n"/>
      <c r="H67" s="186" t="n"/>
      <c r="I67" s="186" t="n"/>
      <c r="J67" s="186" t="n"/>
      <c r="K67" s="186" t="n"/>
      <c r="L67" s="186" t="n"/>
      <c r="M67" s="186" t="n"/>
      <c r="N67" s="186" t="n"/>
      <c r="O67" s="289" t="n"/>
      <c r="P67" s="190" t="n"/>
      <c r="Q67" s="186" t="n"/>
      <c r="R67" s="186" t="n"/>
      <c r="S67" s="186" t="n"/>
      <c r="T67" s="186" t="s">
        <v>55</v>
      </c>
      <c r="U67" s="191">
        <f>COUNTIF($U$10:$U$66,"PASS")</f>
        <v/>
      </c>
    </row>
    <row r="68" spans="1:66">
      <c r="A68" s="186" t="n"/>
      <c r="B68" s="187" t="n"/>
      <c r="C68" s="187" t="n"/>
      <c r="D68" s="192" t="n"/>
      <c r="E68" s="186" t="n"/>
      <c r="F68" s="186" t="n"/>
      <c r="G68" s="186" t="n"/>
      <c r="H68" s="186" t="n"/>
      <c r="I68" s="186" t="n"/>
      <c r="J68" s="186" t="n"/>
      <c r="K68" s="186" t="n"/>
      <c r="L68" s="186" t="n"/>
      <c r="M68" s="186" t="n"/>
      <c r="N68" s="186" t="n"/>
      <c r="O68" s="190" t="n"/>
      <c r="P68" s="190" t="n"/>
      <c r="Q68" s="186" t="n"/>
      <c r="R68" s="186" t="n"/>
      <c r="S68" s="186" t="n"/>
      <c r="T68" s="186" t="s">
        <v>56</v>
      </c>
      <c r="U68" s="191">
        <f>COUNTIF($U$10:$U$66,"FAIL")</f>
        <v/>
      </c>
    </row>
    <row customHeight="1" ht="38.25" r="69" s="333" spans="1:66">
      <c r="A69" s="186" t="n"/>
      <c r="B69" s="187" t="n"/>
      <c r="C69" s="187" t="n"/>
      <c r="D69" s="192" t="n"/>
      <c r="E69" s="155" t="s">
        <v>420</v>
      </c>
      <c r="F69" s="155" t="s">
        <v>421</v>
      </c>
      <c r="G69" s="155" t="s">
        <v>422</v>
      </c>
      <c r="H69" s="155" t="s">
        <v>423</v>
      </c>
      <c r="I69" s="156" t="s">
        <v>424</v>
      </c>
      <c r="J69" s="156" t="s">
        <v>425</v>
      </c>
      <c r="K69" s="156" t="s">
        <v>426</v>
      </c>
      <c r="L69" s="155" t="s">
        <v>427</v>
      </c>
      <c r="M69" s="186" t="n"/>
      <c r="N69" s="186" t="n"/>
      <c r="O69" s="190" t="n"/>
      <c r="P69" s="190" t="n"/>
      <c r="Q69" s="186" t="n"/>
      <c r="R69" s="186" t="n"/>
      <c r="S69" s="186" t="n"/>
      <c r="T69" s="252" t="s">
        <v>265</v>
      </c>
      <c r="U69" s="191">
        <f>COUNTIF($U$10:$U$66,"AB")</f>
        <v/>
      </c>
    </row>
    <row r="70" spans="1:66">
      <c r="A70" s="194" t="n"/>
      <c r="B70" s="571" t="s">
        <v>266</v>
      </c>
      <c r="E70" s="172" t="n">
        <v>57</v>
      </c>
      <c r="F70" s="172" t="n">
        <v>57</v>
      </c>
      <c r="G70" s="172" t="n">
        <v>57</v>
      </c>
      <c r="H70" s="172" t="n">
        <v>57</v>
      </c>
      <c r="I70" s="172" t="n">
        <v>57</v>
      </c>
      <c r="J70" s="172" t="n">
        <v>57</v>
      </c>
      <c r="K70" s="172" t="n">
        <v>57</v>
      </c>
      <c r="L70" s="172" t="n">
        <v>57</v>
      </c>
      <c r="M70" s="186" t="n"/>
      <c r="N70" s="186" t="n"/>
      <c r="O70" s="195" t="n"/>
      <c r="P70" s="195" t="n"/>
      <c r="Q70" s="613" t="s">
        <v>416</v>
      </c>
      <c r="U70" s="567" t="n"/>
    </row>
    <row r="71" spans="1:66">
      <c r="A71" s="194" t="n"/>
      <c r="B71" s="576" t="s">
        <v>268</v>
      </c>
      <c r="E71" s="197">
        <f>COUNTIF(E10:E66,"UA")</f>
        <v/>
      </c>
      <c r="F71" s="197">
        <f>COUNTIF(F10:F66,"UA")</f>
        <v/>
      </c>
      <c r="G71" s="197">
        <f>COUNTIF(G10:G66,"UA")</f>
        <v/>
      </c>
      <c r="H71" s="197">
        <f>COUNTIF(H10:H66,"UA")</f>
        <v/>
      </c>
      <c r="I71" s="197">
        <f>COUNTIF(I10:I66,"UA")</f>
        <v/>
      </c>
      <c r="J71" s="197">
        <f>COUNTIF(J10:J66,"UA")</f>
        <v/>
      </c>
      <c r="K71" s="197">
        <f>COUNTIF(K10:K66,"UA")</f>
        <v/>
      </c>
      <c r="L71" s="197">
        <f>COUNTIF(L10:L66,"UA")</f>
        <v/>
      </c>
      <c r="M71" s="186" t="n"/>
      <c r="N71" s="186" t="n"/>
      <c r="O71" s="198" t="n"/>
      <c r="P71" s="198" t="n"/>
      <c r="Q71" s="567" t="s">
        <v>267</v>
      </c>
      <c r="U71" s="199">
        <f>COUNTIF($S$10:$S$66,"&gt;0")</f>
        <v/>
      </c>
    </row>
    <row r="72" spans="1:66">
      <c r="A72" s="194" t="n"/>
      <c r="B72" s="576" t="s">
        <v>417</v>
      </c>
      <c r="E72" s="197">
        <f>COUNTIF(E10:E66,"WH")+COUNTIF(E10:E66,"WD")</f>
        <v/>
      </c>
      <c r="F72" s="197">
        <f>COUNTIF(F10:F66,"WH")+COUNTIF(F10:F66,"WD")</f>
        <v/>
      </c>
      <c r="G72" s="197">
        <f>COUNTIF(G10:G66,"WH")+COUNTIF(G10:G66,"WD")</f>
        <v/>
      </c>
      <c r="H72" s="197">
        <f>COUNTIF(H10:H66,"WH")+COUNTIF(H10:H66,"WD")</f>
        <v/>
      </c>
      <c r="I72" s="197">
        <f>COUNTIF(I10:I66,"WH")+COUNTIF(I10:I66,"WD")</f>
        <v/>
      </c>
      <c r="J72" s="197">
        <f>COUNTIF(J10:J66,"WH")+COUNTIF(J10:J66,"WD")</f>
        <v/>
      </c>
      <c r="K72" s="197">
        <f>COUNTIF(K10:K66,"WH")+COUNTIF(K10:K66,"WD")</f>
        <v/>
      </c>
      <c r="L72" s="197">
        <f>COUNTIF(L10:L66,"WH")+COUNTIF(L10:L66,"WD")</f>
        <v/>
      </c>
      <c r="M72" s="186" t="n"/>
      <c r="N72" s="186" t="n"/>
      <c r="O72" s="198" t="n"/>
      <c r="P72" s="198" t="n"/>
      <c r="Q72" s="619" t="s">
        <v>269</v>
      </c>
      <c r="U72" s="200" t="n">
        <v>57</v>
      </c>
    </row>
    <row r="73" spans="1:66">
      <c r="A73" s="194" t="n"/>
      <c r="B73" s="573" t="s">
        <v>271</v>
      </c>
      <c r="E73" s="201">
        <f>E70-E71-E72</f>
        <v/>
      </c>
      <c r="F73" s="201">
        <f>F70-F71-F72</f>
        <v/>
      </c>
      <c r="G73" s="201">
        <f>G70-G71-G72</f>
        <v/>
      </c>
      <c r="H73" s="201">
        <f>H70-H71-H72</f>
        <v/>
      </c>
      <c r="I73" s="201">
        <f>I70-I71-I72</f>
        <v/>
      </c>
      <c r="J73" s="201">
        <f>J70-J71-J72</f>
        <v/>
      </c>
      <c r="K73" s="201">
        <f>K70-K71-K72</f>
        <v/>
      </c>
      <c r="L73" s="201">
        <f>L70-L71-L72</f>
        <v/>
      </c>
      <c r="M73" s="186" t="n"/>
      <c r="N73" s="186" t="n"/>
      <c r="O73" s="198" t="n"/>
      <c r="P73" s="198" t="n"/>
      <c r="Q73" s="572" t="s">
        <v>55</v>
      </c>
      <c r="U73" s="202">
        <f>COUNTIF($U$10:$U$66,"PASS")</f>
        <v/>
      </c>
    </row>
    <row r="74" spans="1:66">
      <c r="A74" s="194" t="n"/>
      <c r="B74" s="573" t="s">
        <v>273</v>
      </c>
      <c r="E74" s="201">
        <f>E73-E75</f>
        <v/>
      </c>
      <c r="F74" s="201">
        <f>F73-F75</f>
        <v/>
      </c>
      <c r="G74" s="201">
        <f>G73-G75</f>
        <v/>
      </c>
      <c r="H74" s="201">
        <f>H73-H75</f>
        <v/>
      </c>
      <c r="I74" s="201">
        <f>I73-I75</f>
        <v/>
      </c>
      <c r="J74" s="201">
        <f>J73-J75</f>
        <v/>
      </c>
      <c r="K74" s="201">
        <f>K73-K75</f>
        <v/>
      </c>
      <c r="L74" s="201">
        <f>L73-L75</f>
        <v/>
      </c>
      <c r="M74" s="186" t="n"/>
      <c r="N74" s="186" t="n"/>
      <c r="O74" s="198" t="n"/>
      <c r="P74" s="198" t="n"/>
      <c r="Q74" s="572" t="s">
        <v>418</v>
      </c>
      <c r="U74" s="203">
        <f>U68+U69</f>
        <v/>
      </c>
    </row>
    <row r="75" spans="1:66">
      <c r="A75" s="194" t="n"/>
      <c r="B75" s="573" t="s">
        <v>274</v>
      </c>
      <c r="E75" s="204">
        <f>COUNTIF(E10:E66,"U")</f>
        <v/>
      </c>
      <c r="F75" s="204">
        <f>COUNTIF(F10:F66,"U")</f>
        <v/>
      </c>
      <c r="G75" s="204">
        <f>COUNTIF(G10:G66,"U")</f>
        <v/>
      </c>
      <c r="H75" s="204">
        <f>COUNTIF(H10:H66,"U")</f>
        <v/>
      </c>
      <c r="I75" s="204">
        <f>COUNTIF(I10:I66,"U")</f>
        <v/>
      </c>
      <c r="J75" s="204">
        <f>COUNTIF(J10:J66,"U")</f>
        <v/>
      </c>
      <c r="K75" s="204">
        <f>COUNTIF(K10:K66,"U")</f>
        <v/>
      </c>
      <c r="L75" s="204">
        <f>COUNTIF(L10:L66,"U")</f>
        <v/>
      </c>
      <c r="M75" s="205" t="n"/>
      <c r="N75" s="205" t="n"/>
      <c r="O75" s="194" t="n"/>
      <c r="P75" s="194" t="n"/>
      <c r="Q75" s="579" t="s">
        <v>57</v>
      </c>
      <c r="U75" s="89">
        <f>U73/U72*100</f>
        <v/>
      </c>
    </row>
    <row r="76" spans="1:66">
      <c r="A76" s="194" t="n"/>
      <c r="B76" s="585" t="s">
        <v>275</v>
      </c>
      <c r="E76" s="201">
        <f>COUNTIF(E10:E66,"S")</f>
        <v/>
      </c>
      <c r="F76" s="201">
        <f>COUNTIF(F10:F66,"S")</f>
        <v/>
      </c>
      <c r="G76" s="201">
        <f>COUNTIF(G10:G66,"S")</f>
        <v/>
      </c>
      <c r="H76" s="201">
        <f>COUNTIF(H10:H66,"S")</f>
        <v/>
      </c>
      <c r="I76" s="201">
        <f>COUNTIF(I10:I66,"S")</f>
        <v/>
      </c>
      <c r="J76" s="201">
        <f>COUNTIF(J10:J66,"S")</f>
        <v/>
      </c>
      <c r="K76" s="201">
        <f>COUNTIF(K10:K66,"S")</f>
        <v/>
      </c>
      <c r="L76" s="201">
        <f>COUNTIF(L10:L66,"S")</f>
        <v/>
      </c>
      <c r="M76" s="186" t="n"/>
      <c r="N76" s="186" t="n"/>
      <c r="O76" s="194" t="n"/>
      <c r="P76" s="194" t="n"/>
    </row>
    <row r="77" spans="1:66">
      <c r="A77" s="194" t="n"/>
      <c r="B77" s="585" t="s">
        <v>276</v>
      </c>
      <c r="E77" s="201">
        <f>COUNTIF(E10:E66,"A")</f>
        <v/>
      </c>
      <c r="F77" s="201">
        <f>COUNTIF(F10:F66,"A")</f>
        <v/>
      </c>
      <c r="G77" s="201">
        <f>COUNTIF(G10:G66,"A")</f>
        <v/>
      </c>
      <c r="H77" s="201">
        <f>COUNTIF(H10:H66,"A")</f>
        <v/>
      </c>
      <c r="I77" s="201">
        <f>COUNTIF(I10:I66,"A")</f>
        <v/>
      </c>
      <c r="J77" s="201">
        <f>COUNTIF(J10:J66,"A")</f>
        <v/>
      </c>
      <c r="K77" s="201">
        <f>COUNTIF(K10:K66,"A")</f>
        <v/>
      </c>
      <c r="L77" s="201">
        <f>COUNTIF(L10:L66,"A")</f>
        <v/>
      </c>
      <c r="M77" s="186" t="n"/>
      <c r="N77" s="186" t="n"/>
      <c r="O77" s="194" t="n"/>
      <c r="P77" s="194" t="n"/>
    </row>
    <row r="78" spans="1:66">
      <c r="A78" s="194" t="n"/>
      <c r="B78" s="585" t="s">
        <v>277</v>
      </c>
      <c r="E78" s="201">
        <f>COUNTIF(E10:E66,"B")</f>
        <v/>
      </c>
      <c r="F78" s="201">
        <f>COUNTIF(F10:F66,"B")</f>
        <v/>
      </c>
      <c r="G78" s="201">
        <f>COUNTIF(G10:G66,"B")</f>
        <v/>
      </c>
      <c r="H78" s="201">
        <f>COUNTIF(H10:H66,"B")</f>
        <v/>
      </c>
      <c r="I78" s="201">
        <f>COUNTIF(I10:I66,"B")</f>
        <v/>
      </c>
      <c r="J78" s="201">
        <f>COUNTIF(J10:J66,"B")</f>
        <v/>
      </c>
      <c r="K78" s="201">
        <f>COUNTIF(K10:K66,"B")</f>
        <v/>
      </c>
      <c r="L78" s="201">
        <f>COUNTIF(L10:L66,"B")</f>
        <v/>
      </c>
      <c r="M78" s="186" t="n"/>
      <c r="N78" s="186" t="n"/>
      <c r="O78" s="194" t="n"/>
      <c r="P78" s="194" t="n"/>
    </row>
    <row r="79" spans="1:66">
      <c r="A79" s="194" t="n"/>
      <c r="B79" s="585" t="s">
        <v>278</v>
      </c>
      <c r="E79" s="201">
        <f>COUNTIF(E10:E66,"C")</f>
        <v/>
      </c>
      <c r="F79" s="201">
        <f>COUNTIF(F10:F66,"C")</f>
        <v/>
      </c>
      <c r="G79" s="201">
        <f>COUNTIF(G10:G66,"C")</f>
        <v/>
      </c>
      <c r="H79" s="201">
        <f>COUNTIF(H10:H66,"C")</f>
        <v/>
      </c>
      <c r="I79" s="201">
        <f>COUNTIF(I10:I66,"C")</f>
        <v/>
      </c>
      <c r="J79" s="201">
        <f>COUNTIF(J10:J66,"C")</f>
        <v/>
      </c>
      <c r="K79" s="201">
        <f>COUNTIF(K10:K66,"C")</f>
        <v/>
      </c>
      <c r="L79" s="201">
        <f>COUNTIF(L10:L66,"C")</f>
        <v/>
      </c>
      <c r="M79" s="186" t="n"/>
      <c r="N79" s="186" t="n"/>
      <c r="O79" s="194" t="n"/>
      <c r="P79" s="194" t="n"/>
    </row>
    <row r="80" spans="1:66">
      <c r="A80" s="198" t="n"/>
      <c r="B80" s="585" t="s">
        <v>279</v>
      </c>
      <c r="E80" s="201">
        <f>COUNTIF(E10:E66,"D")</f>
        <v/>
      </c>
      <c r="F80" s="201">
        <f>COUNTIF(F10:F66,"D")</f>
        <v/>
      </c>
      <c r="G80" s="201">
        <f>COUNTIF(G10:G66,"D")</f>
        <v/>
      </c>
      <c r="H80" s="201">
        <f>COUNTIF(H10:H66,"D")</f>
        <v/>
      </c>
      <c r="I80" s="201">
        <f>COUNTIF(I10:I66,"D")</f>
        <v/>
      </c>
      <c r="J80" s="201">
        <f>COUNTIF(J10:J66,"D")</f>
        <v/>
      </c>
      <c r="K80" s="201">
        <f>COUNTIF(K10:K66,"D")</f>
        <v/>
      </c>
      <c r="L80" s="201">
        <f>COUNTIF(L10:L66,"D")</f>
        <v/>
      </c>
      <c r="M80" s="186" t="n"/>
      <c r="N80" s="186" t="n"/>
      <c r="O80" s="206" t="n"/>
      <c r="P80" s="206" t="n"/>
    </row>
    <row r="81" spans="1:66">
      <c r="A81" s="198" t="n"/>
      <c r="B81" s="585" t="s">
        <v>280</v>
      </c>
      <c r="E81" s="201">
        <f>COUNTIF(E10:E66,"E")</f>
        <v/>
      </c>
      <c r="F81" s="201">
        <f>COUNTIF(F10:F66,"E")</f>
        <v/>
      </c>
      <c r="G81" s="201">
        <f>COUNTIF(G10:G66,"E")</f>
        <v/>
      </c>
      <c r="H81" s="201">
        <f>COUNTIF(H10:H66,"E")</f>
        <v/>
      </c>
      <c r="I81" s="201">
        <f>COUNTIF(I10:I66,"E")</f>
        <v/>
      </c>
      <c r="J81" s="201">
        <f>COUNTIF(J10:J66,"E")</f>
        <v/>
      </c>
      <c r="K81" s="201">
        <f>COUNTIF(K10:K66,"E")</f>
        <v/>
      </c>
      <c r="L81" s="201">
        <f>COUNTIF(L10:L66,"E")</f>
        <v/>
      </c>
      <c r="M81" s="186" t="n"/>
      <c r="N81" s="186" t="n"/>
      <c r="O81" s="206" t="n"/>
      <c r="P81" s="206" t="n"/>
    </row>
    <row r="82" spans="1:66">
      <c r="A82" s="198" t="n"/>
      <c r="B82" s="585" t="s">
        <v>281</v>
      </c>
      <c r="E82" s="201">
        <f>COUNTIF(E10:E66,"U")</f>
        <v/>
      </c>
      <c r="F82" s="201">
        <f>COUNTIF(F10:F66,"U")</f>
        <v/>
      </c>
      <c r="G82" s="201">
        <f>COUNTIF(G10:G66,"U")</f>
        <v/>
      </c>
      <c r="H82" s="201">
        <f>COUNTIF(H10:H66,"U")</f>
        <v/>
      </c>
      <c r="I82" s="201">
        <f>COUNTIF(I10:I66,"U")</f>
        <v/>
      </c>
      <c r="J82" s="201">
        <f>COUNTIF(J10:J66,"U")</f>
        <v/>
      </c>
      <c r="K82" s="201">
        <f>COUNTIF(K10:K66,"U")</f>
        <v/>
      </c>
      <c r="L82" s="201">
        <f>COUNTIF(L10:L66,"U")</f>
        <v/>
      </c>
      <c r="M82" s="186" t="n"/>
      <c r="N82" s="186" t="n"/>
      <c r="O82" s="195" t="n"/>
      <c r="P82" s="195" t="n"/>
    </row>
    <row r="83" spans="1:66">
      <c r="A83" s="195" t="n"/>
      <c r="B83" s="573" t="s">
        <v>57</v>
      </c>
      <c r="E83" s="207">
        <f>E74/E73*100</f>
        <v/>
      </c>
      <c r="F83" s="207">
        <f>F74/F73*100</f>
        <v/>
      </c>
      <c r="G83" s="207">
        <f>G74/G73*100</f>
        <v/>
      </c>
      <c r="H83" s="207">
        <f>H74/H73*100</f>
        <v/>
      </c>
      <c r="I83" s="207">
        <f>I74/I73*100</f>
        <v/>
      </c>
      <c r="J83" s="207">
        <f>J74/J73*100</f>
        <v/>
      </c>
      <c r="K83" s="207">
        <f>K74/K73*100</f>
        <v/>
      </c>
      <c r="L83" s="207">
        <f>L74/L73*100</f>
        <v/>
      </c>
      <c r="M83" s="190" t="n"/>
      <c r="N83" s="190" t="n"/>
      <c r="O83" s="195" t="n"/>
      <c r="P83" s="195" t="n"/>
      <c r="Q83" s="195" t="n"/>
      <c r="R83" s="195" t="n"/>
      <c r="S83" s="195" t="n"/>
      <c r="T83" s="195" t="n"/>
      <c r="U83" s="195" t="n"/>
    </row>
    <row r="84" spans="1:66">
      <c r="A84" s="195" t="n"/>
      <c r="B84" s="573" t="s">
        <v>282</v>
      </c>
      <c r="E84" s="207">
        <f>((SUM(E76*10,E77*9,E78*8,E79*7,E80*6,E81*5)))/E73</f>
        <v/>
      </c>
      <c r="F84" s="207">
        <f>((SUM(F76*10,F77*9,F78*8,F79*7,F80*6,F81*5)))/F73</f>
        <v/>
      </c>
      <c r="G84" s="207">
        <f>((SUM(G76*10,G77*9,G78*8,G79*7,G80*6,G81*5)))/G73</f>
        <v/>
      </c>
      <c r="H84" s="207">
        <f>((SUM(H76*10,H77*9,H78*8,H79*7,H80*6,H81*5)))/H73</f>
        <v/>
      </c>
      <c r="I84" s="207">
        <f>((SUM(I76*10,I77*9,I78*8,I79*7,I80*6,I81*5)))/I73</f>
        <v/>
      </c>
      <c r="J84" s="207">
        <f>((SUM(J76*10,J77*9,J78*8,J79*7,J80*6,J81*5)))/J73</f>
        <v/>
      </c>
      <c r="K84" s="207">
        <f>((SUM(K76*10,K77*9,K78*8,K79*7,K80*6,K81*5)))/K73</f>
        <v/>
      </c>
      <c r="L84" s="207">
        <f>((SUM(L76*10,L77*9,L78*8,L79*7,L80*6,L81*5)))/L73</f>
        <v/>
      </c>
      <c r="M84" s="190" t="n"/>
      <c r="N84" s="190" t="n"/>
      <c r="O84" s="195" t="n"/>
      <c r="P84" s="195" t="n"/>
      <c r="Q84" s="195" t="n"/>
      <c r="R84" s="195" t="n"/>
      <c r="S84" s="195" t="n"/>
      <c r="T84" s="195" t="n"/>
      <c r="U84" s="195" t="n"/>
    </row>
    <row r="85" spans="1:66">
      <c r="A85" s="195" t="n"/>
      <c r="B85" s="573" t="s">
        <v>283</v>
      </c>
      <c r="E85" s="201">
        <f>IF(E76&gt;0,"S",IF(E77&gt;0,"A",IF(E78&gt;0,"B",IF(E79&gt;0,"C",IF(E80&gt;0,"D",IF(E81&gt;0,"E"))))))</f>
        <v/>
      </c>
      <c r="F85" s="201">
        <f>IF(F76&gt;0,"S",IF(F77&gt;0,"A",IF(F78&gt;0,"B",IF(F79&gt;0,"C",IF(F80&gt;0,"D",IF(F81&gt;0,"E"))))))</f>
        <v/>
      </c>
      <c r="G85" s="201">
        <f>IF(G76&gt;0,"S",IF(G77&gt;0,"A",IF(G78&gt;0,"B",IF(G79&gt;0,"C",IF(G80&gt;0,"D",IF(G81&gt;0,"E"))))))</f>
        <v/>
      </c>
      <c r="H85" s="201">
        <f>IF(H76&gt;0,"S",IF(H77&gt;0,"A",IF(H78&gt;0,"B",IF(H79&gt;0,"C",IF(H80&gt;0,"D",IF(H81&gt;0,"E"))))))</f>
        <v/>
      </c>
      <c r="I85" s="201">
        <f>IF(I76&gt;0,"S",IF(I77&gt;0,"A",IF(I78&gt;0,"B",IF(I79&gt;0,"C",IF(I80&gt;0,"D",IF(I81&gt;0,"E"))))))</f>
        <v/>
      </c>
      <c r="J85" s="201">
        <f>IF(J76&gt;0,"S",IF(J77&gt;0,"A",IF(J78&gt;0,"B",IF(J79&gt;0,"C",IF(J80&gt;0,"D",IF(J81&gt;0,"E"))))))</f>
        <v/>
      </c>
      <c r="K85" s="201">
        <f>IF(K76&gt;0,"S",IF(K77&gt;0,"A",IF(K78&gt;0,"B",IF(K79&gt;0,"C",IF(K80&gt;0,"D",IF(K81&gt;0,"E"))))))</f>
        <v/>
      </c>
      <c r="L85" s="201">
        <f>IF(L76&gt;0,"S",IF(L77&gt;0,"A",IF(L78&gt;0,"B",IF(L79&gt;0,"C",IF(L80&gt;0,"D",IF(L81&gt;0,"E"))))))</f>
        <v/>
      </c>
      <c r="M85" s="186" t="n"/>
      <c r="N85" s="186" t="n"/>
      <c r="O85" s="195" t="n"/>
      <c r="P85" s="195" t="n"/>
      <c r="Q85" s="195" t="n"/>
      <c r="R85" s="208" t="n"/>
      <c r="S85" s="208" t="n"/>
      <c r="T85" s="195" t="n"/>
      <c r="U85" s="209" t="n"/>
    </row>
    <row r="86" spans="1:66">
      <c r="A86" s="195" t="n"/>
      <c r="B86" s="573" t="s">
        <v>284</v>
      </c>
      <c r="E86" s="201">
        <f>IF(E82&gt;0,"U",IF(E81&gt;0,"E",IF(E80&gt;0,"D",IF(E79&gt;0,"C",IF(E78&gt;0,"B",IF(E77&gt;0,"A",IF(E76&gt;0,"S")))))))</f>
        <v/>
      </c>
      <c r="F86" s="201">
        <f>IF(F82&gt;0,"U",IF(F81&gt;0,"E",IF(F80&gt;0,"D",IF(F79&gt;0,"C",IF(F78&gt;0,"B",IF(F77&gt;0,"A",IF(F76&gt;0,"S")))))))</f>
        <v/>
      </c>
      <c r="G86" s="201">
        <f>IF(G82&gt;0,"U",IF(G81&gt;0,"E",IF(G80&gt;0,"D",IF(G79&gt;0,"C",IF(G78&gt;0,"B",IF(G77&gt;0,"A",IF(G76&gt;0,"S")))))))</f>
        <v/>
      </c>
      <c r="H86" s="201">
        <f>IF(H82&gt;0,"U",IF(H81&gt;0,"E",IF(H80&gt;0,"D",IF(H79&gt;0,"C",IF(H78&gt;0,"B",IF(H77&gt;0,"A",IF(H76&gt;0,"S")))))))</f>
        <v/>
      </c>
      <c r="I86" s="201">
        <f>IF(I82&gt;0,"U",IF(I81&gt;0,"E",IF(I80&gt;0,"D",IF(I79&gt;0,"C",IF(I78&gt;0,"B",IF(I77&gt;0,"A",IF(I76&gt;0,"S")))))))</f>
        <v/>
      </c>
      <c r="J86" s="201">
        <f>IF(J82&gt;0,"U",IF(J81&gt;0,"E",IF(J80&gt;0,"D",IF(J79&gt;0,"C",IF(J78&gt;0,"B",IF(J77&gt;0,"A",IF(J76&gt;0,"S")))))))</f>
        <v/>
      </c>
      <c r="K86" s="201">
        <f>IF(K82&gt;0,"U",IF(K81&gt;0,"E",IF(K80&gt;0,"D",IF(K79&gt;0,"C",IF(K78&gt;0,"B",IF(K77&gt;0,"A",IF(K76&gt;0,"S")))))))</f>
        <v/>
      </c>
      <c r="L86" s="201">
        <f>IF(L82&gt;0,"U",IF(L81&gt;0,"E",IF(L80&gt;0,"D",IF(L79&gt;0,"C",IF(L78&gt;0,"B",IF(L77&gt;0,"A",IF(L76&gt;0,"S")))))))</f>
        <v/>
      </c>
      <c r="M86" s="186" t="n"/>
      <c r="N86" s="186" t="n"/>
      <c r="O86" s="195" t="n"/>
      <c r="P86" s="195" t="n"/>
      <c r="Q86" s="195" t="n"/>
      <c r="R86" s="208" t="n"/>
      <c r="S86" s="208" t="n"/>
      <c r="T86" s="195" t="n"/>
      <c r="U86" s="209" t="n"/>
    </row>
    <row r="87" spans="1:66">
      <c r="A87" s="195" t="n"/>
      <c r="B87" s="195" t="n"/>
      <c r="C87" s="195" t="n"/>
      <c r="D87" s="195" t="n"/>
      <c r="E87" s="195" t="n"/>
      <c r="F87" s="195" t="n"/>
      <c r="G87" s="195" t="n"/>
      <c r="H87" s="195" t="n"/>
      <c r="I87" s="209" t="n"/>
      <c r="J87" s="208" t="n"/>
      <c r="K87" s="208" t="n"/>
      <c r="L87" s="195" t="n"/>
      <c r="M87" s="195" t="n"/>
      <c r="N87" s="195" t="n"/>
      <c r="O87" s="195" t="n"/>
      <c r="P87" s="195" t="n"/>
      <c r="Q87" s="195" t="n"/>
      <c r="R87" s="569" t="n"/>
      <c r="S87" s="569" t="n"/>
      <c r="T87" s="569" t="n"/>
      <c r="U87" s="569" t="n"/>
    </row>
    <row r="88" spans="1:66">
      <c r="A88" s="195" t="n"/>
      <c r="B88" s="195" t="n"/>
      <c r="C88" s="195" t="n"/>
      <c r="D88" s="195" t="n"/>
      <c r="E88" s="195" t="n"/>
      <c r="F88" s="195" t="n"/>
      <c r="G88" s="195" t="n"/>
      <c r="H88" s="195" t="n"/>
      <c r="I88" s="209" t="n"/>
      <c r="J88" s="208" t="n"/>
      <c r="K88" s="208" t="n"/>
      <c r="L88" s="195" t="n"/>
      <c r="M88" s="195" t="n"/>
      <c r="N88" s="195" t="n"/>
      <c r="O88" s="195" t="n"/>
      <c r="P88" s="195" t="n"/>
      <c r="Q88" s="195" t="n"/>
      <c r="R88" s="569" t="n"/>
      <c r="S88" s="569" t="n"/>
      <c r="T88" s="569" t="n"/>
      <c r="U88" s="569" t="n"/>
    </row>
    <row r="89" spans="1:66">
      <c r="A89" s="195" t="n"/>
      <c r="B89" s="195" t="n"/>
      <c r="C89" s="195" t="n"/>
      <c r="D89" s="195" t="n"/>
      <c r="E89" s="195" t="n"/>
      <c r="F89" s="195" t="n"/>
      <c r="G89" s="195" t="n"/>
      <c r="H89" s="195" t="n"/>
      <c r="I89" s="209" t="n"/>
      <c r="J89" s="208" t="n"/>
      <c r="K89" s="208" t="n"/>
      <c r="L89" s="195" t="n"/>
      <c r="M89" s="195" t="n"/>
      <c r="N89" s="195" t="n"/>
      <c r="O89" s="195" t="n"/>
      <c r="P89" s="195" t="n"/>
      <c r="Q89" s="195" t="n"/>
      <c r="R89" s="569" t="n"/>
      <c r="S89" s="569" t="n"/>
      <c r="T89" s="569" t="n"/>
      <c r="U89" s="569" t="n"/>
    </row>
    <row r="90" spans="1:66">
      <c r="A90" s="195" t="n"/>
      <c r="G90" s="195" t="n"/>
      <c r="H90" s="195" t="n"/>
      <c r="I90" s="209" t="n"/>
      <c r="J90" s="208" t="n"/>
      <c r="K90" s="208" t="n"/>
      <c r="L90" s="195" t="n"/>
      <c r="M90" s="195" t="n"/>
      <c r="N90" s="195" t="n"/>
      <c r="O90" s="195" t="n"/>
      <c r="P90" s="195" t="n"/>
      <c r="Q90" s="195" t="n"/>
      <c r="R90" s="569" t="n"/>
      <c r="S90" s="569" t="n"/>
      <c r="T90" s="569" t="n"/>
      <c r="U90" s="569" t="n"/>
    </row>
    <row r="91" spans="1:66">
      <c r="A91" s="195" t="n"/>
      <c r="B91" s="590" t="s">
        <v>285</v>
      </c>
      <c r="F91" s="210">
        <f>SUM(E73:L73)</f>
        <v/>
      </c>
      <c r="G91" s="195" t="n"/>
      <c r="H91" s="195" t="n"/>
      <c r="I91" s="209" t="n"/>
      <c r="J91" s="208" t="n"/>
      <c r="K91" s="208" t="n"/>
      <c r="L91" s="195" t="n"/>
      <c r="M91" s="195" t="n"/>
      <c r="N91" s="195" t="n"/>
      <c r="O91" s="195" t="n"/>
      <c r="P91" s="195" t="n"/>
      <c r="Q91" s="195" t="n"/>
      <c r="R91" s="569" t="n"/>
      <c r="S91" s="569" t="n"/>
      <c r="T91" s="569" t="n"/>
      <c r="U91" s="569" t="n"/>
    </row>
    <row r="92" spans="1:66">
      <c r="A92" s="195" t="n"/>
      <c r="B92" s="573" t="s">
        <v>286</v>
      </c>
      <c r="F92" s="210">
        <f>SUM(E74:L74)</f>
        <v/>
      </c>
      <c r="G92" s="195" t="n"/>
      <c r="H92" s="195" t="n"/>
      <c r="I92" s="209" t="n"/>
      <c r="J92" s="208" t="n"/>
      <c r="K92" s="208" t="n"/>
      <c r="L92" s="195" t="n"/>
      <c r="M92" s="195" t="n"/>
      <c r="N92" s="195" t="n"/>
      <c r="O92" s="195" t="n"/>
      <c r="P92" s="195" t="n"/>
      <c r="Q92" s="195" t="n"/>
      <c r="R92" s="569" t="n"/>
      <c r="S92" s="569" t="n"/>
      <c r="T92" s="569" t="n"/>
      <c r="U92" s="569" t="n"/>
    </row>
    <row r="93" spans="1:66">
      <c r="A93" s="195" t="n"/>
      <c r="B93" s="573" t="s">
        <v>287</v>
      </c>
      <c r="F93" s="211">
        <f>F92/F91*100</f>
        <v/>
      </c>
      <c r="G93" s="195" t="n"/>
      <c r="H93" s="195" t="n"/>
      <c r="I93" s="209" t="n"/>
      <c r="J93" s="208" t="n"/>
      <c r="K93" s="208" t="n"/>
      <c r="L93" s="195" t="n"/>
      <c r="M93" s="195" t="n"/>
      <c r="N93" s="195" t="n"/>
      <c r="O93" s="195" t="n"/>
      <c r="P93" s="195" t="n"/>
      <c r="Q93" s="195" t="n"/>
      <c r="R93" s="569" t="n"/>
      <c r="S93" s="569" t="n"/>
      <c r="T93" s="569" t="n"/>
      <c r="U93" s="569" t="n"/>
    </row>
    <row r="94" spans="1:66">
      <c r="A94" s="195" t="n"/>
      <c r="B94" s="212" t="n"/>
      <c r="C94" s="212" t="n"/>
      <c r="D94" s="213" t="n"/>
      <c r="E94" s="213" t="n"/>
      <c r="F94" s="214" t="n"/>
      <c r="G94" s="195" t="n"/>
      <c r="H94" s="195" t="n"/>
      <c r="I94" s="209" t="n"/>
      <c r="J94" s="208" t="n"/>
      <c r="K94" s="208" t="n"/>
      <c r="L94" s="195" t="n"/>
      <c r="M94" s="195" t="n"/>
      <c r="N94" s="195" t="n"/>
      <c r="O94" s="195" t="n"/>
      <c r="P94" s="195" t="n"/>
      <c r="Q94" s="195" t="n"/>
      <c r="R94" s="569" t="n"/>
      <c r="S94" s="569" t="n"/>
      <c r="T94" s="569" t="n"/>
      <c r="U94" s="569" t="n"/>
    </row>
    <row r="95" spans="1:66">
      <c r="A95" s="195" t="n"/>
      <c r="B95" s="212" t="n"/>
      <c r="C95" s="212" t="n"/>
      <c r="D95" s="213" t="n"/>
      <c r="E95" s="213" t="n"/>
      <c r="F95" s="214" t="n"/>
      <c r="G95" s="195" t="n"/>
      <c r="H95" s="195" t="n"/>
      <c r="I95" s="209" t="n"/>
      <c r="J95" s="208" t="n"/>
      <c r="K95" s="208" t="n"/>
      <c r="L95" s="195" t="n"/>
      <c r="M95" s="195" t="n"/>
      <c r="N95" s="195" t="n"/>
      <c r="O95" s="195" t="n"/>
      <c r="P95" s="195" t="n"/>
      <c r="Q95" s="195" t="n"/>
      <c r="R95" s="569" t="n"/>
      <c r="S95" s="569" t="n"/>
      <c r="T95" s="569" t="n"/>
      <c r="U95" s="569" t="n"/>
    </row>
    <row r="96" spans="1:66">
      <c r="A96" s="195" t="n"/>
      <c r="B96" s="212" t="n"/>
      <c r="C96" s="212" t="n"/>
      <c r="D96" s="213" t="n"/>
      <c r="E96" s="213" t="n"/>
      <c r="F96" s="214" t="n"/>
      <c r="G96" s="195" t="n"/>
      <c r="H96" s="195" t="n"/>
      <c r="I96" s="209" t="n"/>
      <c r="J96" s="208" t="n"/>
      <c r="K96" s="208" t="n"/>
      <c r="L96" s="195" t="n"/>
      <c r="M96" s="195" t="n"/>
      <c r="N96" s="195" t="n"/>
      <c r="O96" s="195" t="n"/>
      <c r="P96" s="195" t="n"/>
      <c r="Q96" s="195" t="n"/>
      <c r="R96" s="569" t="n"/>
      <c r="S96" s="569" t="n"/>
      <c r="T96" s="569" t="n"/>
      <c r="U96" s="569" t="n"/>
    </row>
    <row r="97" spans="1:66">
      <c r="A97" s="195" t="n"/>
      <c r="B97" s="195" t="n"/>
      <c r="C97" s="195" t="n"/>
      <c r="D97" s="195" t="n"/>
      <c r="E97" s="195" t="n"/>
      <c r="F97" s="195" t="n"/>
      <c r="G97" s="195" t="n"/>
      <c r="H97" s="195" t="n"/>
      <c r="I97" s="209" t="n"/>
      <c r="J97" s="208" t="n"/>
      <c r="K97" s="208" t="n"/>
      <c r="L97" s="195" t="n"/>
      <c r="M97" s="195" t="n"/>
      <c r="N97" s="195" t="n"/>
      <c r="O97" s="195" t="n"/>
      <c r="P97" s="195" t="n"/>
      <c r="Q97" s="195" t="n"/>
      <c r="R97" s="569" t="n"/>
      <c r="S97" s="569" t="n"/>
      <c r="T97" s="569" t="n"/>
      <c r="U97" s="569" t="n"/>
    </row>
    <row r="98" spans="1:66">
      <c r="A98" s="569" t="n"/>
      <c r="B98" s="593" t="s">
        <v>175</v>
      </c>
      <c r="M98" s="569" t="n"/>
      <c r="N98" s="569" t="n"/>
      <c r="O98" s="569" t="n"/>
      <c r="P98" s="569" t="n"/>
      <c r="Q98" s="569" t="n"/>
      <c r="R98" s="569" t="n"/>
      <c r="S98" s="569" t="n"/>
      <c r="T98" s="569" t="n"/>
      <c r="U98" s="569" t="n"/>
    </row>
    <row r="99" spans="1:66">
      <c r="A99" s="569" t="n"/>
      <c r="B99" s="593" t="s">
        <v>176</v>
      </c>
      <c r="M99" s="569" t="n"/>
      <c r="N99" s="569" t="n"/>
      <c r="O99" s="569" t="n"/>
      <c r="P99" s="569" t="n"/>
      <c r="Q99" s="569" t="n"/>
      <c r="R99" s="569" t="n"/>
      <c r="S99" s="569" t="n"/>
      <c r="T99" s="569" t="n"/>
      <c r="U99" s="569" t="n"/>
    </row>
    <row r="100" spans="1:66">
      <c r="A100" s="569" t="n"/>
      <c r="B100" s="569" t="n"/>
      <c r="C100" s="569" t="n"/>
      <c r="D100" s="569" t="n"/>
      <c r="E100" s="569" t="n"/>
      <c r="F100" s="569" t="n"/>
      <c r="G100" s="569" t="n"/>
      <c r="H100" s="569" t="n"/>
      <c r="I100" s="569" t="n"/>
      <c r="J100" s="569" t="n"/>
      <c r="K100" s="569" t="n"/>
      <c r="L100" s="569" t="n"/>
      <c r="M100" s="569" t="n"/>
      <c r="N100" s="569" t="n"/>
      <c r="O100" s="569" t="n"/>
      <c r="P100" s="569" t="n"/>
      <c r="Q100" s="569" t="n"/>
      <c r="R100" s="569" t="n"/>
      <c r="S100" s="569" t="n"/>
      <c r="T100" s="569" t="n"/>
      <c r="U100" s="569" t="n"/>
    </row>
    <row r="101" spans="1:66">
      <c r="A101" s="569" t="n"/>
      <c r="B101" s="569" t="n"/>
      <c r="C101" s="569" t="n"/>
      <c r="D101" s="569" t="n"/>
      <c r="E101" s="569" t="n"/>
      <c r="F101" s="569" t="n"/>
      <c r="G101" s="569" t="n"/>
      <c r="H101" s="569" t="n"/>
      <c r="I101" s="569" t="n"/>
      <c r="J101" s="569" t="n"/>
      <c r="K101" s="569" t="n"/>
      <c r="L101" s="569" t="n"/>
      <c r="M101" s="569" t="n"/>
      <c r="N101" s="569" t="n"/>
      <c r="O101" s="569" t="n"/>
      <c r="P101" s="569" t="n"/>
      <c r="Q101" s="569" t="n"/>
      <c r="R101" s="569" t="n"/>
      <c r="S101" s="569" t="n"/>
      <c r="T101" s="569" t="n"/>
      <c r="U101" s="569" t="n"/>
    </row>
    <row r="102" spans="1:66">
      <c r="A102" s="569" t="n"/>
      <c r="B102" s="569" t="n"/>
      <c r="C102" s="569" t="n"/>
      <c r="D102" s="569" t="n"/>
      <c r="E102" s="569" t="n"/>
      <c r="F102" s="569" t="n"/>
      <c r="G102" s="569" t="n"/>
      <c r="H102" s="569" t="n"/>
      <c r="I102" s="569" t="n"/>
      <c r="J102" s="569" t="n"/>
      <c r="K102" s="569" t="n"/>
      <c r="L102" s="569" t="n"/>
      <c r="M102" s="569" t="n"/>
      <c r="N102" s="569" t="n"/>
      <c r="O102" s="569" t="n"/>
      <c r="P102" s="569" t="n"/>
      <c r="Q102" s="569" t="n"/>
      <c r="R102" s="569" t="n"/>
      <c r="S102" s="569" t="n"/>
      <c r="T102" s="569" t="n"/>
      <c r="U102" s="569" t="n"/>
    </row>
    <row r="103" spans="1:66">
      <c r="A103" s="569" t="n"/>
      <c r="B103" s="569" t="n"/>
      <c r="C103" s="569" t="n"/>
      <c r="D103" s="569" t="n"/>
      <c r="E103" s="569" t="n"/>
      <c r="F103" s="569" t="n"/>
      <c r="G103" s="569" t="n"/>
      <c r="H103" s="569" t="n"/>
      <c r="I103" s="569" t="n"/>
      <c r="J103" s="569" t="n"/>
      <c r="K103" s="569" t="n"/>
      <c r="L103" s="569" t="n"/>
      <c r="M103" s="569" t="n"/>
      <c r="N103" s="569" t="n"/>
      <c r="O103" s="569" t="n"/>
      <c r="P103" s="569" t="n"/>
      <c r="Q103" s="569" t="n"/>
      <c r="R103" s="569" t="n"/>
      <c r="S103" s="569" t="n"/>
      <c r="T103" s="569" t="n"/>
      <c r="U103" s="569" t="n"/>
    </row>
    <row r="104" spans="1:66">
      <c r="A104" s="569" t="n"/>
      <c r="B104" s="569" t="n"/>
      <c r="C104" s="569" t="n"/>
      <c r="D104" s="569" t="n"/>
      <c r="E104" s="569" t="n"/>
      <c r="F104" s="569" t="n"/>
      <c r="G104" s="569" t="n"/>
      <c r="H104" s="569" t="n"/>
      <c r="I104" s="569" t="n"/>
      <c r="J104" s="569" t="n"/>
      <c r="K104" s="569" t="n"/>
      <c r="L104" s="569" t="n"/>
      <c r="M104" s="569" t="n"/>
      <c r="N104" s="569" t="n"/>
      <c r="O104" s="569" t="n"/>
      <c r="P104" s="569" t="n"/>
      <c r="Q104" s="569" t="n"/>
      <c r="R104" s="569" t="n"/>
      <c r="S104" s="569" t="n"/>
      <c r="T104" s="569" t="n"/>
      <c r="U104" s="569" t="n"/>
    </row>
    <row r="105" spans="1:66">
      <c r="A105" s="569" t="n"/>
      <c r="B105" s="569" t="n"/>
      <c r="C105" s="569" t="n"/>
      <c r="D105" s="569" t="n"/>
      <c r="E105" s="569" t="n"/>
      <c r="F105" s="569" t="n"/>
      <c r="G105" s="569" t="n"/>
      <c r="H105" s="569" t="n"/>
      <c r="I105" s="569" t="n"/>
      <c r="J105" s="569" t="n"/>
      <c r="K105" s="569" t="n"/>
      <c r="L105" s="569" t="n"/>
      <c r="M105" s="569" t="n"/>
      <c r="N105" s="569" t="n"/>
      <c r="O105" s="569" t="n"/>
      <c r="P105" s="569" t="n"/>
      <c r="Q105" s="569" t="n"/>
      <c r="R105" s="569" t="n"/>
      <c r="S105" s="569" t="n"/>
      <c r="T105" s="569" t="n"/>
      <c r="U105" s="569" t="n"/>
    </row>
    <row r="106" spans="1:66">
      <c r="A106" s="569" t="n"/>
      <c r="B106" s="569" t="n"/>
      <c r="C106" s="569" t="n"/>
      <c r="D106" s="569" t="n"/>
      <c r="E106" s="569" t="n"/>
      <c r="F106" s="569" t="n"/>
      <c r="G106" s="569" t="n"/>
      <c r="H106" s="569" t="n"/>
      <c r="I106" s="569" t="n"/>
      <c r="J106" s="569" t="n"/>
      <c r="K106" s="569" t="n"/>
      <c r="L106" s="569" t="n"/>
      <c r="M106" s="569" t="n"/>
      <c r="N106" s="569" t="n"/>
      <c r="O106" s="569" t="n"/>
      <c r="P106" s="569" t="n"/>
      <c r="Q106" s="569" t="n"/>
      <c r="R106" s="569" t="n"/>
      <c r="S106" s="569" t="n"/>
      <c r="T106" s="569" t="n"/>
      <c r="U106" s="569" t="n"/>
    </row>
    <row r="107" spans="1:66">
      <c r="A107" s="569" t="n"/>
      <c r="B107" s="569" t="n"/>
      <c r="C107" s="569" t="n"/>
      <c r="D107" s="569" t="n"/>
      <c r="E107" s="569" t="n"/>
      <c r="F107" s="569" t="n"/>
      <c r="G107" s="569" t="n"/>
      <c r="H107" s="569" t="n"/>
      <c r="I107" s="569" t="n"/>
      <c r="J107" s="569" t="n"/>
      <c r="K107" s="569" t="n"/>
      <c r="L107" s="569" t="n"/>
      <c r="M107" s="569" t="n"/>
      <c r="N107" s="569" t="n"/>
      <c r="O107" s="569" t="n"/>
      <c r="P107" s="569" t="n"/>
      <c r="Q107" s="569" t="n"/>
      <c r="R107" s="569" t="n"/>
      <c r="S107" s="569" t="n"/>
      <c r="T107" s="569" t="n"/>
      <c r="U107" s="569" t="n"/>
    </row>
    <row r="108" spans="1:66">
      <c r="A108" s="569" t="n"/>
      <c r="B108" s="569" t="n"/>
      <c r="C108" s="569" t="n"/>
      <c r="D108" s="569" t="n"/>
      <c r="E108" s="569" t="n"/>
      <c r="F108" s="569" t="n"/>
      <c r="G108" s="569" t="n"/>
      <c r="H108" s="569" t="n"/>
      <c r="I108" s="569" t="n"/>
      <c r="J108" s="569" t="n"/>
      <c r="K108" s="569" t="n"/>
      <c r="L108" s="569" t="n"/>
      <c r="M108" s="569" t="n"/>
      <c r="N108" s="569" t="n"/>
      <c r="O108" s="569" t="n"/>
      <c r="P108" s="569" t="n"/>
      <c r="Q108" s="569" t="n"/>
      <c r="R108" s="569" t="n"/>
      <c r="S108" s="569" t="n"/>
      <c r="T108" s="569" t="n"/>
      <c r="U108" s="569" t="n"/>
    </row>
    <row r="109" spans="1:66">
      <c r="A109" s="569" t="n"/>
      <c r="B109" s="569" t="n"/>
      <c r="C109" s="569" t="n"/>
      <c r="D109" s="569" t="n"/>
      <c r="E109" s="569" t="n"/>
      <c r="F109" s="569" t="n"/>
      <c r="G109" s="569" t="n"/>
      <c r="H109" s="569" t="n"/>
      <c r="I109" s="569" t="n"/>
      <c r="J109" s="569" t="n"/>
      <c r="K109" s="569" t="n"/>
      <c r="L109" s="569" t="n"/>
      <c r="M109" s="569" t="n"/>
      <c r="N109" s="569" t="n"/>
      <c r="O109" s="569" t="n"/>
      <c r="P109" s="569" t="n"/>
      <c r="Q109" s="569" t="n"/>
      <c r="R109" s="569" t="n"/>
      <c r="S109" s="569" t="n"/>
      <c r="T109" s="569" t="n"/>
      <c r="U109" s="569" t="n"/>
    </row>
    <row r="110" spans="1:66">
      <c r="A110" s="569" t="n"/>
      <c r="B110" s="569" t="n"/>
      <c r="C110" s="569" t="n"/>
      <c r="D110" s="569" t="n"/>
      <c r="E110" s="569" t="n"/>
      <c r="F110" s="569" t="n"/>
      <c r="G110" s="569" t="n"/>
      <c r="H110" s="569" t="n"/>
      <c r="I110" s="569" t="n"/>
      <c r="J110" s="569" t="n"/>
      <c r="K110" s="569" t="n"/>
      <c r="L110" s="569" t="n"/>
      <c r="M110" s="569" t="n"/>
      <c r="N110" s="569" t="n"/>
      <c r="O110" s="569" t="n"/>
      <c r="P110" s="569" t="n"/>
      <c r="Q110" s="569" t="n"/>
      <c r="R110" s="569" t="n"/>
      <c r="S110" s="569" t="n"/>
      <c r="T110" s="569" t="n"/>
      <c r="U110" s="569" t="n"/>
    </row>
    <row r="111" spans="1:66">
      <c r="A111" s="569" t="n"/>
      <c r="B111" s="569" t="n"/>
      <c r="C111" s="569" t="n"/>
      <c r="D111" s="569" t="n"/>
      <c r="E111" s="569" t="n"/>
      <c r="F111" s="569" t="n"/>
      <c r="G111" s="569" t="n"/>
      <c r="H111" s="569" t="n"/>
      <c r="I111" s="569" t="n"/>
      <c r="J111" s="569" t="n"/>
      <c r="K111" s="569" t="n"/>
      <c r="L111" s="569" t="n"/>
      <c r="M111" s="569" t="n"/>
      <c r="N111" s="569" t="n"/>
      <c r="O111" s="569" t="n"/>
      <c r="P111" s="569" t="n"/>
      <c r="Q111" s="569" t="n"/>
      <c r="R111" s="569" t="n"/>
      <c r="S111" s="569" t="n"/>
      <c r="T111" s="569" t="n"/>
      <c r="U111" s="569" t="n"/>
    </row>
    <row r="112" spans="1:66">
      <c r="A112" s="569" t="n"/>
      <c r="B112" s="569" t="n"/>
      <c r="C112" s="569" t="n"/>
      <c r="D112" s="569" t="n"/>
      <c r="E112" s="569" t="n"/>
      <c r="F112" s="569" t="n"/>
      <c r="G112" s="569" t="n"/>
      <c r="H112" s="569" t="n"/>
      <c r="I112" s="569" t="n"/>
      <c r="J112" s="569" t="n"/>
      <c r="K112" s="569" t="n"/>
      <c r="L112" s="569" t="n"/>
      <c r="M112" s="569" t="n"/>
      <c r="N112" s="569" t="n"/>
      <c r="O112" s="569" t="n"/>
      <c r="P112" s="569" t="n"/>
      <c r="Q112" s="569" t="n"/>
      <c r="R112" s="569" t="n"/>
      <c r="S112" s="569" t="n"/>
      <c r="T112" s="569" t="n"/>
      <c r="U112" s="569" t="n"/>
    </row>
    <row r="113" spans="1:66">
      <c r="A113" s="569" t="n"/>
      <c r="B113" s="569" t="n"/>
      <c r="C113" s="569" t="n"/>
      <c r="D113" s="569" t="n"/>
      <c r="E113" s="569" t="n"/>
      <c r="F113" s="569" t="n"/>
      <c r="G113" s="569" t="n"/>
      <c r="H113" s="569" t="n"/>
      <c r="I113" s="569" t="n"/>
      <c r="J113" s="569" t="n"/>
      <c r="K113" s="569" t="n"/>
      <c r="L113" s="569" t="n"/>
      <c r="M113" s="569" t="n"/>
      <c r="N113" s="569" t="n"/>
      <c r="O113" s="569" t="n"/>
      <c r="P113" s="569" t="n"/>
      <c r="Q113" s="569" t="n"/>
      <c r="R113" s="569" t="n"/>
      <c r="S113" s="569" t="n"/>
      <c r="T113" s="569" t="n"/>
      <c r="U113" s="569" t="n"/>
    </row>
    <row r="114" spans="1:66">
      <c r="A114" s="569" t="n"/>
      <c r="B114" s="569" t="n"/>
      <c r="C114" s="569" t="n"/>
      <c r="D114" s="569" t="n"/>
      <c r="E114" s="569" t="n"/>
      <c r="F114" s="569" t="n"/>
      <c r="G114" s="569" t="n"/>
      <c r="H114" s="569" t="n"/>
      <c r="I114" s="569" t="n"/>
      <c r="J114" s="569" t="n"/>
      <c r="K114" s="569" t="n"/>
      <c r="L114" s="569" t="n"/>
      <c r="M114" s="569" t="n"/>
      <c r="N114" s="569" t="n"/>
      <c r="O114" s="569" t="n"/>
      <c r="P114" s="569" t="n"/>
      <c r="Q114" s="569" t="n"/>
      <c r="R114" s="569" t="n"/>
      <c r="S114" s="569" t="n"/>
      <c r="T114" s="569" t="n"/>
      <c r="U114" s="569" t="n"/>
    </row>
    <row r="115" spans="1:66">
      <c r="A115" s="569" t="n"/>
      <c r="B115" s="569" t="n"/>
      <c r="C115" s="569" t="n"/>
      <c r="D115" s="569" t="n"/>
      <c r="E115" s="569" t="n"/>
      <c r="F115" s="569" t="n"/>
      <c r="G115" s="569" t="n"/>
      <c r="H115" s="569" t="n"/>
      <c r="I115" s="569" t="n"/>
      <c r="J115" s="569" t="n"/>
      <c r="K115" s="569" t="n"/>
      <c r="L115" s="569" t="n"/>
      <c r="M115" s="569" t="n"/>
      <c r="N115" s="569" t="n"/>
      <c r="O115" s="569" t="n"/>
      <c r="P115" s="569" t="n"/>
      <c r="Q115" s="569" t="n"/>
      <c r="R115" s="569" t="n"/>
      <c r="S115" s="569" t="n"/>
      <c r="T115" s="569" t="n"/>
      <c r="U115" s="569" t="n"/>
    </row>
    <row r="116" spans="1:66">
      <c r="A116" s="569" t="n"/>
      <c r="B116" s="569" t="n"/>
      <c r="C116" s="569" t="n"/>
      <c r="D116" s="569" t="n"/>
      <c r="E116" s="569" t="n"/>
      <c r="F116" s="569" t="n"/>
      <c r="G116" s="569" t="n"/>
      <c r="H116" s="569" t="n"/>
      <c r="I116" s="569" t="n"/>
      <c r="J116" s="569" t="n"/>
      <c r="K116" s="569" t="n"/>
      <c r="L116" s="569" t="n"/>
      <c r="M116" s="569" t="n"/>
      <c r="N116" s="569" t="n"/>
      <c r="O116" s="569" t="n"/>
      <c r="P116" s="569" t="n"/>
      <c r="Q116" s="569" t="n"/>
      <c r="R116" s="569" t="n"/>
      <c r="S116" s="569" t="n"/>
      <c r="T116" s="569" t="n"/>
      <c r="U116" s="569" t="n"/>
    </row>
    <row r="117" spans="1:66">
      <c r="A117" s="569" t="n"/>
      <c r="B117" s="569" t="n"/>
      <c r="C117" s="569" t="n"/>
      <c r="D117" s="569" t="n"/>
      <c r="E117" s="569" t="n"/>
      <c r="F117" s="569" t="n"/>
      <c r="G117" s="569" t="n"/>
      <c r="H117" s="569" t="n"/>
      <c r="I117" s="569" t="n"/>
      <c r="J117" s="569" t="n"/>
      <c r="K117" s="569" t="n"/>
      <c r="L117" s="569" t="n"/>
      <c r="M117" s="569" t="n"/>
      <c r="N117" s="569" t="n"/>
      <c r="O117" s="569" t="n"/>
      <c r="P117" s="569" t="n"/>
      <c r="Q117" s="569" t="n"/>
      <c r="R117" s="569" t="n"/>
      <c r="S117" s="569" t="n"/>
      <c r="T117" s="569" t="n"/>
      <c r="U117" s="569" t="n"/>
    </row>
    <row r="118" spans="1:66">
      <c r="A118" s="569" t="n"/>
      <c r="B118" s="569" t="n"/>
      <c r="C118" s="569" t="n"/>
      <c r="D118" s="569" t="n"/>
      <c r="E118" s="569" t="n"/>
      <c r="F118" s="569" t="n"/>
      <c r="G118" s="569" t="n"/>
      <c r="H118" s="569" t="n"/>
      <c r="I118" s="569" t="n"/>
      <c r="J118" s="569" t="n"/>
      <c r="K118" s="569" t="n"/>
      <c r="L118" s="569" t="n"/>
      <c r="M118" s="569" t="n"/>
      <c r="N118" s="569" t="n"/>
      <c r="O118" s="569" t="n"/>
      <c r="P118" s="569" t="n"/>
      <c r="Q118" s="569" t="n"/>
      <c r="R118" s="569" t="n"/>
      <c r="S118" s="569" t="n"/>
      <c r="T118" s="569" t="n"/>
      <c r="U118" s="569" t="n"/>
    </row>
    <row customHeight="1" ht="15" r="119" s="333" spans="1:66">
      <c r="A119" s="569" t="n"/>
      <c r="B119" s="520" t="s">
        <v>50</v>
      </c>
      <c r="C119" s="520" t="n"/>
      <c r="D119" s="520" t="s">
        <v>103</v>
      </c>
      <c r="E119" s="520" t="s">
        <v>52</v>
      </c>
      <c r="I119" s="520" t="s">
        <v>53</v>
      </c>
      <c r="L119" s="520" t="s">
        <v>57</v>
      </c>
      <c r="M119" s="520" t="s">
        <v>58</v>
      </c>
      <c r="N119" s="570" t="n"/>
      <c r="O119" s="569" t="n"/>
      <c r="P119" s="569" t="n"/>
      <c r="Q119" s="569" t="n"/>
      <c r="R119" s="569" t="n"/>
      <c r="S119" s="569" t="n"/>
      <c r="T119" s="569" t="n"/>
      <c r="U119" s="569" t="n"/>
      <c r="V119" s="569" t="n"/>
      <c r="W119" s="569" t="n"/>
      <c r="X119" s="569" t="n"/>
      <c r="Y119" s="569" t="n"/>
      <c r="Z119" s="569" t="n"/>
      <c r="AA119" s="569" t="n"/>
      <c r="AB119" s="569" t="n"/>
      <c r="AC119" s="195" t="n"/>
      <c r="AD119" s="195" t="n"/>
      <c r="AE119" s="195" t="n"/>
      <c r="AF119" s="195" t="n"/>
      <c r="AG119" s="195" t="n"/>
      <c r="AH119" s="195" t="n"/>
      <c r="AI119" s="195" t="n"/>
      <c r="AJ119" s="195" t="n"/>
      <c r="AK119" s="195" t="n"/>
      <c r="AL119" s="569" t="n"/>
      <c r="AM119" s="569" t="n"/>
      <c r="AN119" s="569" t="n"/>
      <c r="AO119" s="569" t="n"/>
      <c r="AP119" s="569" t="n"/>
      <c r="AQ119" s="569" t="n"/>
      <c r="AR119" s="569" t="n"/>
      <c r="AS119" s="569" t="n"/>
      <c r="AT119" s="569" t="n"/>
      <c r="AU119" s="569" t="n"/>
      <c r="AV119" s="569" t="n"/>
      <c r="AW119" s="569" t="n"/>
      <c r="AX119" s="569" t="n"/>
      <c r="AY119" s="569" t="n"/>
      <c r="AZ119" s="569" t="n"/>
      <c r="BA119" s="569" t="n"/>
      <c r="BB119" s="569" t="n"/>
      <c r="BC119" s="569" t="n"/>
      <c r="BD119" s="569" t="n"/>
      <c r="BE119" s="569" t="n"/>
      <c r="BF119" s="569" t="n"/>
      <c r="BG119" s="569" t="n"/>
      <c r="BH119" s="569" t="n"/>
      <c r="BI119" s="569" t="n"/>
      <c r="BJ119" s="569" t="n"/>
      <c r="BK119" s="569" t="n"/>
      <c r="BL119" s="569" t="n"/>
      <c r="BM119" s="569" t="n"/>
      <c r="BN119" s="569" t="n"/>
    </row>
    <row customHeight="1" ht="15" r="120" s="333" spans="1:66">
      <c r="A120" s="569" t="n"/>
      <c r="B120" s="107" t="n">
        <v>1</v>
      </c>
      <c r="C120" s="107" t="n"/>
      <c r="D120" s="215" t="s">
        <v>104</v>
      </c>
      <c r="E120" s="545" t="s">
        <v>105</v>
      </c>
      <c r="I120" s="550" t="s">
        <v>125</v>
      </c>
      <c r="L120" s="216" t="n"/>
      <c r="M120" s="217" t="n"/>
      <c r="N120" s="109" t="n"/>
      <c r="O120" s="569" t="n"/>
      <c r="P120" s="569" t="n"/>
      <c r="Q120" s="569" t="n"/>
      <c r="R120" s="569" t="n"/>
      <c r="S120" s="569" t="n"/>
      <c r="T120" s="569" t="n"/>
      <c r="U120" s="569" t="n"/>
      <c r="V120" s="569" t="n"/>
      <c r="W120" s="569" t="n"/>
      <c r="X120" s="569" t="n"/>
      <c r="Y120" s="569" t="n"/>
      <c r="Z120" s="569" t="n"/>
      <c r="AA120" s="569" t="n"/>
      <c r="AB120" s="569" t="n"/>
      <c r="AC120" s="195" t="n"/>
      <c r="AD120" s="195" t="n"/>
      <c r="AE120" s="195" t="n"/>
      <c r="AF120" s="195" t="n"/>
      <c r="AG120" s="195" t="n"/>
      <c r="AH120" s="195" t="n"/>
      <c r="AI120" s="195" t="n"/>
      <c r="AJ120" s="195" t="n"/>
      <c r="AK120" s="195" t="n"/>
      <c r="AL120" s="569" t="n"/>
      <c r="AM120" s="569" t="n"/>
      <c r="AN120" s="569" t="n"/>
      <c r="AO120" s="569" t="n"/>
      <c r="AP120" s="569" t="n"/>
      <c r="AQ120" s="569" t="n"/>
      <c r="AR120" s="569" t="n"/>
      <c r="AS120" s="569" t="n"/>
      <c r="AT120" s="569" t="n"/>
      <c r="AU120" s="569" t="n"/>
      <c r="AV120" s="569" t="n"/>
      <c r="AW120" s="569" t="n"/>
      <c r="AX120" s="569" t="n"/>
      <c r="AY120" s="569" t="n"/>
      <c r="AZ120" s="569" t="n"/>
      <c r="BA120" s="569" t="n"/>
      <c r="BB120" s="569" t="n"/>
      <c r="BC120" s="569" t="n"/>
      <c r="BD120" s="569" t="n"/>
      <c r="BE120" s="569" t="n"/>
      <c r="BF120" s="569" t="n"/>
      <c r="BG120" s="569" t="n"/>
      <c r="BH120" s="569" t="n"/>
      <c r="BI120" s="569" t="n"/>
      <c r="BJ120" s="569" t="n"/>
      <c r="BK120" s="569" t="n"/>
      <c r="BL120" s="569" t="n"/>
      <c r="BM120" s="569" t="n"/>
      <c r="BN120" s="569" t="n"/>
    </row>
    <row customHeight="1" ht="15" r="121" s="333" spans="1:66">
      <c r="A121" s="569" t="n"/>
      <c r="B121" s="107" t="n">
        <v>2</v>
      </c>
      <c r="C121" s="107" t="n"/>
      <c r="D121" s="215" t="s">
        <v>107</v>
      </c>
      <c r="E121" s="545" t="s">
        <v>108</v>
      </c>
      <c r="I121" s="550" t="s">
        <v>126</v>
      </c>
      <c r="L121" s="216" t="n"/>
      <c r="M121" s="217" t="n"/>
      <c r="N121" s="109" t="n"/>
      <c r="O121" s="569" t="n"/>
      <c r="P121" s="569" t="n"/>
      <c r="Q121" s="569" t="n"/>
      <c r="R121" s="569" t="n"/>
      <c r="S121" s="569" t="n"/>
      <c r="T121" s="569" t="n"/>
      <c r="U121" s="569" t="n"/>
      <c r="V121" s="569" t="n"/>
      <c r="W121" s="569" t="n"/>
      <c r="X121" s="569" t="n"/>
      <c r="Y121" s="569" t="n"/>
      <c r="Z121" s="569" t="n"/>
      <c r="AA121" s="569" t="n"/>
      <c r="AB121" s="569" t="n"/>
      <c r="AC121" s="195" t="n"/>
      <c r="AD121" s="195" t="n"/>
      <c r="AE121" s="195" t="n"/>
      <c r="AF121" s="195" t="n"/>
      <c r="AG121" s="195" t="n"/>
      <c r="AH121" s="195" t="n"/>
      <c r="AI121" s="195" t="n"/>
      <c r="AJ121" s="195" t="n"/>
      <c r="AK121" s="195" t="n"/>
      <c r="AL121" s="569" t="n"/>
      <c r="AM121" s="569" t="n"/>
      <c r="AN121" s="569" t="n"/>
      <c r="AO121" s="569" t="n"/>
      <c r="AP121" s="569" t="n"/>
      <c r="AQ121" s="569" t="n"/>
      <c r="AR121" s="569" t="n"/>
      <c r="AS121" s="569" t="n"/>
      <c r="AT121" s="569" t="n"/>
      <c r="AU121" s="569" t="n"/>
      <c r="AV121" s="569" t="n"/>
      <c r="AW121" s="569" t="n"/>
      <c r="AX121" s="569" t="n"/>
      <c r="AY121" s="569" t="n"/>
      <c r="AZ121" s="569" t="n"/>
      <c r="BA121" s="569" t="n"/>
      <c r="BB121" s="569" t="n"/>
      <c r="BC121" s="569" t="n"/>
      <c r="BD121" s="569" t="n"/>
      <c r="BE121" s="569" t="n"/>
      <c r="BF121" s="569" t="n"/>
      <c r="BG121" s="569" t="n"/>
      <c r="BH121" s="569" t="n"/>
      <c r="BI121" s="569" t="n"/>
      <c r="BJ121" s="569" t="n"/>
      <c r="BK121" s="569" t="n"/>
      <c r="BL121" s="569" t="n"/>
      <c r="BM121" s="569" t="n"/>
      <c r="BN121" s="569" t="n"/>
    </row>
    <row customHeight="1" ht="15" r="122" s="333" spans="1:66">
      <c r="A122" s="569" t="n"/>
      <c r="B122" s="107" t="n">
        <v>3</v>
      </c>
      <c r="C122" s="107" t="n"/>
      <c r="D122" s="215" t="s">
        <v>110</v>
      </c>
      <c r="E122" s="547" t="s">
        <v>111</v>
      </c>
      <c r="I122" s="550" t="s">
        <v>127</v>
      </c>
      <c r="L122" s="216" t="n"/>
      <c r="M122" s="217" t="n"/>
      <c r="N122" s="109" t="n"/>
      <c r="O122" s="569" t="n"/>
      <c r="P122" s="569" t="n"/>
      <c r="Q122" s="569" t="n"/>
      <c r="R122" s="569" t="n"/>
      <c r="S122" s="569" t="n"/>
      <c r="T122" s="569" t="n"/>
      <c r="U122" s="569" t="n"/>
      <c r="V122" s="569" t="n"/>
      <c r="W122" s="569" t="n"/>
      <c r="X122" s="569" t="n"/>
      <c r="Y122" s="569" t="n"/>
      <c r="Z122" s="569" t="n"/>
      <c r="AA122" s="569" t="n"/>
      <c r="AB122" s="569" t="n"/>
      <c r="AC122" s="195" t="n"/>
      <c r="AD122" s="195" t="n"/>
      <c r="AE122" s="195" t="n"/>
      <c r="AF122" s="195" t="n"/>
      <c r="AG122" s="195" t="n"/>
      <c r="AH122" s="195" t="n"/>
      <c r="AI122" s="195" t="n"/>
      <c r="AJ122" s="195" t="n"/>
      <c r="AK122" s="195" t="n"/>
      <c r="AL122" s="569" t="n"/>
      <c r="AM122" s="569" t="n"/>
      <c r="AN122" s="569" t="n"/>
      <c r="AO122" s="569" t="n"/>
      <c r="AP122" s="569" t="n"/>
      <c r="AQ122" s="569" t="n"/>
      <c r="AR122" s="569" t="n"/>
      <c r="AS122" s="569" t="n"/>
      <c r="AT122" s="569" t="n"/>
      <c r="AU122" s="569" t="n"/>
      <c r="AV122" s="569" t="n"/>
      <c r="AW122" s="569" t="n"/>
      <c r="AX122" s="569" t="n"/>
      <c r="AY122" s="569" t="n"/>
      <c r="AZ122" s="569" t="n"/>
      <c r="BA122" s="569" t="n"/>
      <c r="BB122" s="569" t="n"/>
      <c r="BC122" s="569" t="n"/>
      <c r="BD122" s="569" t="n"/>
      <c r="BE122" s="569" t="n"/>
      <c r="BF122" s="569" t="n"/>
      <c r="BG122" s="569" t="n"/>
      <c r="BH122" s="569" t="n"/>
      <c r="BI122" s="569" t="n"/>
      <c r="BJ122" s="569" t="n"/>
      <c r="BK122" s="569" t="n"/>
      <c r="BL122" s="569" t="n"/>
      <c r="BM122" s="569" t="n"/>
      <c r="BN122" s="569" t="n"/>
    </row>
    <row customHeight="1" ht="15" r="123" s="333" spans="1:66">
      <c r="A123" s="569" t="n"/>
      <c r="B123" s="107" t="n">
        <v>4</v>
      </c>
      <c r="C123" s="107" t="n"/>
      <c r="D123" s="215" t="s">
        <v>113</v>
      </c>
      <c r="E123" s="548" t="s">
        <v>114</v>
      </c>
      <c r="I123" s="550" t="s">
        <v>92</v>
      </c>
      <c r="L123" s="216" t="n"/>
      <c r="M123" s="218" t="n"/>
      <c r="N123" s="109" t="n"/>
      <c r="O123" s="569" t="n"/>
      <c r="P123" s="569" t="n"/>
      <c r="Q123" s="569" t="n"/>
      <c r="R123" s="569" t="n"/>
      <c r="S123" s="569" t="n"/>
      <c r="T123" s="569" t="n"/>
      <c r="U123" s="569" t="n"/>
      <c r="V123" s="569" t="n"/>
      <c r="W123" s="569" t="n"/>
      <c r="X123" s="569" t="n"/>
      <c r="Y123" s="569" t="n"/>
      <c r="Z123" s="569" t="n"/>
      <c r="AA123" s="569" t="n"/>
      <c r="AB123" s="569" t="n"/>
      <c r="AC123" s="195" t="n"/>
      <c r="AD123" s="195" t="n"/>
      <c r="AE123" s="195" t="n"/>
      <c r="AF123" s="195" t="n"/>
      <c r="AG123" s="195" t="n"/>
      <c r="AH123" s="195" t="n"/>
      <c r="AI123" s="195" t="n"/>
      <c r="AJ123" s="195" t="n"/>
      <c r="AK123" s="195" t="n"/>
      <c r="AL123" s="569" t="n"/>
      <c r="AM123" s="569" t="n"/>
      <c r="AN123" s="569" t="n"/>
      <c r="AO123" s="569" t="n"/>
      <c r="AP123" s="569" t="n"/>
      <c r="AQ123" s="569" t="n"/>
      <c r="AR123" s="569" t="n"/>
      <c r="AS123" s="569" t="n"/>
      <c r="AT123" s="569" t="n"/>
      <c r="AU123" s="569" t="n"/>
      <c r="AV123" s="569" t="n"/>
      <c r="AW123" s="569" t="n"/>
      <c r="AX123" s="569" t="n"/>
      <c r="AY123" s="569" t="n"/>
      <c r="AZ123" s="569" t="n"/>
      <c r="BA123" s="569" t="n"/>
      <c r="BB123" s="569" t="n"/>
      <c r="BC123" s="569" t="n"/>
      <c r="BD123" s="569" t="n"/>
      <c r="BE123" s="569" t="n"/>
      <c r="BF123" s="569" t="n"/>
      <c r="BG123" s="569" t="n"/>
      <c r="BH123" s="569" t="n"/>
      <c r="BI123" s="569" t="n"/>
      <c r="BJ123" s="569" t="n"/>
      <c r="BK123" s="569" t="n"/>
      <c r="BL123" s="569" t="n"/>
      <c r="BM123" s="569" t="n"/>
      <c r="BN123" s="569" t="n"/>
    </row>
    <row customHeight="1" ht="15" r="124" s="333" spans="1:66">
      <c r="A124" s="569" t="n"/>
      <c r="B124" s="107" t="n">
        <v>5</v>
      </c>
      <c r="C124" s="107" t="n"/>
      <c r="D124" s="219" t="s">
        <v>115</v>
      </c>
      <c r="E124" s="549" t="s">
        <v>116</v>
      </c>
      <c r="I124" s="550" t="s">
        <v>128</v>
      </c>
      <c r="L124" s="216" t="n"/>
      <c r="M124" s="217" t="n"/>
      <c r="N124" s="109" t="n"/>
      <c r="O124" s="569" t="n"/>
      <c r="P124" s="569" t="n"/>
      <c r="Q124" s="569" t="n"/>
      <c r="R124" s="569" t="n"/>
      <c r="S124" s="569" t="n"/>
      <c r="T124" s="569" t="n"/>
      <c r="U124" s="569" t="n"/>
      <c r="V124" s="569" t="n"/>
      <c r="W124" s="569" t="n"/>
      <c r="X124" s="569" t="n"/>
      <c r="Y124" s="569" t="n"/>
      <c r="Z124" s="569" t="n"/>
      <c r="AA124" s="569" t="n"/>
      <c r="AB124" s="569" t="n"/>
      <c r="AC124" s="195" t="n"/>
      <c r="AD124" s="195" t="n"/>
      <c r="AE124" s="195" t="n"/>
      <c r="AF124" s="195" t="n"/>
      <c r="AG124" s="195" t="n"/>
      <c r="AH124" s="195" t="n"/>
      <c r="AI124" s="195" t="n"/>
      <c r="AJ124" s="195" t="n"/>
      <c r="AK124" s="195" t="n"/>
      <c r="AL124" s="569" t="n"/>
      <c r="AM124" s="569" t="n"/>
      <c r="AN124" s="569" t="n"/>
      <c r="AO124" s="569" t="n"/>
      <c r="AP124" s="569" t="n"/>
      <c r="AQ124" s="569" t="n"/>
      <c r="AR124" s="569" t="n"/>
      <c r="AS124" s="569" t="n"/>
      <c r="AT124" s="569" t="n"/>
      <c r="AU124" s="569" t="n"/>
      <c r="AV124" s="569" t="n"/>
      <c r="AW124" s="569" t="n"/>
      <c r="AX124" s="569" t="n"/>
      <c r="AY124" s="569" t="n"/>
      <c r="AZ124" s="569" t="n"/>
      <c r="BA124" s="569" t="n"/>
      <c r="BB124" s="569" t="n"/>
      <c r="BC124" s="569" t="n"/>
      <c r="BD124" s="569" t="n"/>
      <c r="BE124" s="569" t="n"/>
      <c r="BF124" s="569" t="n"/>
      <c r="BG124" s="569" t="n"/>
      <c r="BH124" s="569" t="n"/>
      <c r="BI124" s="569" t="n"/>
      <c r="BJ124" s="569" t="n"/>
      <c r="BK124" s="569" t="n"/>
      <c r="BL124" s="569" t="n"/>
      <c r="BM124" s="569" t="n"/>
      <c r="BN124" s="569" t="n"/>
    </row>
    <row customHeight="1" ht="15" r="125" s="333" spans="1:66">
      <c r="A125" s="569" t="n"/>
      <c r="B125" s="107" t="n">
        <v>6</v>
      </c>
      <c r="C125" s="107" t="n"/>
      <c r="D125" s="219" t="s">
        <v>117</v>
      </c>
      <c r="E125" s="549" t="s">
        <v>118</v>
      </c>
      <c r="I125" s="550" t="s">
        <v>125</v>
      </c>
      <c r="L125" s="216" t="n"/>
      <c r="M125" s="217" t="n"/>
      <c r="N125" s="109" t="n"/>
      <c r="O125" s="569" t="n"/>
      <c r="P125" s="569" t="n"/>
      <c r="Q125" s="569" t="n"/>
      <c r="R125" s="569" t="n"/>
      <c r="S125" s="569" t="n"/>
      <c r="T125" s="569" t="n"/>
      <c r="U125" s="569" t="n"/>
      <c r="V125" s="569" t="n"/>
      <c r="W125" s="569" t="n"/>
      <c r="X125" s="569" t="n"/>
      <c r="Y125" s="569" t="n"/>
      <c r="Z125" s="569" t="n"/>
      <c r="AA125" s="569" t="n"/>
      <c r="AB125" s="569" t="n"/>
      <c r="AC125" s="195" t="n"/>
      <c r="AD125" s="195" t="n"/>
      <c r="AE125" s="195" t="n"/>
      <c r="AF125" s="195" t="n"/>
      <c r="AG125" s="195" t="n"/>
      <c r="AH125" s="195" t="n"/>
      <c r="AI125" s="195" t="n"/>
      <c r="AJ125" s="195" t="n"/>
      <c r="AK125" s="195" t="n"/>
      <c r="AL125" s="569" t="n"/>
      <c r="AM125" s="569" t="n"/>
      <c r="AN125" s="569" t="n"/>
      <c r="AO125" s="569" t="n"/>
      <c r="AP125" s="569" t="n"/>
      <c r="AQ125" s="569" t="n"/>
      <c r="AR125" s="569" t="n"/>
      <c r="AS125" s="569" t="n"/>
      <c r="AT125" s="569" t="n"/>
      <c r="AU125" s="569" t="n"/>
      <c r="AV125" s="569" t="n"/>
      <c r="AW125" s="569" t="n"/>
      <c r="AX125" s="569" t="n"/>
      <c r="AY125" s="569" t="n"/>
      <c r="AZ125" s="569" t="n"/>
      <c r="BA125" s="569" t="n"/>
      <c r="BB125" s="569" t="n"/>
      <c r="BC125" s="569" t="n"/>
      <c r="BD125" s="569" t="n"/>
      <c r="BE125" s="569" t="n"/>
      <c r="BF125" s="569" t="n"/>
      <c r="BG125" s="569" t="n"/>
      <c r="BH125" s="569" t="n"/>
      <c r="BI125" s="569" t="n"/>
      <c r="BJ125" s="569" t="n"/>
      <c r="BK125" s="569" t="n"/>
      <c r="BL125" s="569" t="n"/>
      <c r="BM125" s="569" t="n"/>
      <c r="BN125" s="569" t="n"/>
    </row>
    <row customHeight="1" ht="15" r="126" s="333" spans="1:66">
      <c r="A126" s="569" t="n"/>
      <c r="B126" s="107" t="n">
        <v>7</v>
      </c>
      <c r="C126" s="107" t="n"/>
      <c r="D126" s="219" t="s">
        <v>119</v>
      </c>
      <c r="E126" s="551" t="s">
        <v>120</v>
      </c>
      <c r="I126" s="550" t="s">
        <v>84</v>
      </c>
      <c r="L126" s="216" t="n"/>
      <c r="M126" s="217" t="n"/>
      <c r="N126" s="109" t="n"/>
      <c r="O126" s="569" t="n"/>
      <c r="P126" s="569" t="n"/>
      <c r="Q126" s="569" t="n"/>
      <c r="R126" s="569" t="n"/>
      <c r="S126" s="569" t="n"/>
      <c r="T126" s="569" t="n"/>
      <c r="U126" s="569" t="n"/>
      <c r="V126" s="569" t="n"/>
      <c r="W126" s="569" t="n"/>
      <c r="X126" s="569" t="n"/>
      <c r="Y126" s="569" t="n"/>
      <c r="Z126" s="569" t="n"/>
      <c r="AA126" s="569" t="n"/>
      <c r="AB126" s="569" t="n"/>
      <c r="AC126" s="195" t="n"/>
      <c r="AD126" s="195" t="n"/>
      <c r="AE126" s="195" t="n"/>
      <c r="AF126" s="195" t="n"/>
      <c r="AG126" s="195" t="n"/>
      <c r="AH126" s="195" t="n"/>
      <c r="AI126" s="195" t="n"/>
      <c r="AJ126" s="195" t="n"/>
      <c r="AK126" s="195" t="n"/>
      <c r="AL126" s="569" t="n"/>
      <c r="AM126" s="569" t="n"/>
      <c r="AN126" s="569" t="n"/>
      <c r="AO126" s="569" t="n"/>
      <c r="AP126" s="569" t="n"/>
      <c r="AQ126" s="569" t="n"/>
      <c r="AR126" s="569" t="n"/>
      <c r="AS126" s="569" t="n"/>
      <c r="AT126" s="569" t="n"/>
      <c r="AU126" s="569" t="n"/>
      <c r="AV126" s="569" t="n"/>
      <c r="AW126" s="569" t="n"/>
      <c r="AX126" s="569" t="n"/>
      <c r="AY126" s="569" t="n"/>
      <c r="AZ126" s="569" t="n"/>
      <c r="BA126" s="569" t="n"/>
      <c r="BB126" s="569" t="n"/>
      <c r="BC126" s="569" t="n"/>
      <c r="BD126" s="569" t="n"/>
      <c r="BE126" s="569" t="n"/>
      <c r="BF126" s="569" t="n"/>
      <c r="BG126" s="569" t="n"/>
      <c r="BH126" s="569" t="n"/>
      <c r="BI126" s="569" t="n"/>
      <c r="BJ126" s="569" t="n"/>
      <c r="BK126" s="569" t="n"/>
      <c r="BL126" s="569" t="n"/>
      <c r="BM126" s="569" t="n"/>
      <c r="BN126" s="569" t="n"/>
    </row>
    <row customHeight="1" ht="15" r="127" s="333" spans="1:66">
      <c r="A127" s="569" t="n"/>
      <c r="B127" s="107" t="n">
        <v>8</v>
      </c>
      <c r="C127" s="107" t="n"/>
      <c r="D127" s="215" t="s">
        <v>121</v>
      </c>
      <c r="E127" s="545" t="s">
        <v>122</v>
      </c>
      <c r="I127" s="550" t="s">
        <v>129</v>
      </c>
      <c r="L127" s="216" t="n"/>
      <c r="M127" s="217" t="n"/>
      <c r="N127" s="109" t="n"/>
      <c r="O127" s="569" t="n"/>
      <c r="P127" s="569" t="n"/>
      <c r="Q127" s="569" t="n"/>
      <c r="R127" s="569" t="n"/>
      <c r="S127" s="569" t="n"/>
      <c r="T127" s="569" t="n"/>
      <c r="U127" s="569" t="n"/>
      <c r="V127" s="569" t="n"/>
      <c r="W127" s="569" t="n"/>
      <c r="X127" s="569" t="n"/>
      <c r="Y127" s="569" t="n"/>
      <c r="Z127" s="569" t="n"/>
      <c r="AA127" s="569" t="n"/>
      <c r="AB127" s="569" t="n"/>
      <c r="AC127" s="195" t="n"/>
      <c r="AD127" s="195" t="n"/>
      <c r="AE127" s="195" t="n"/>
      <c r="AF127" s="195" t="n"/>
      <c r="AG127" s="195" t="n"/>
      <c r="AH127" s="195" t="n"/>
      <c r="AI127" s="195" t="n"/>
      <c r="AJ127" s="195" t="n"/>
      <c r="AK127" s="195" t="n"/>
      <c r="AL127" s="569" t="n"/>
      <c r="AM127" s="569" t="n"/>
      <c r="AN127" s="569" t="n"/>
      <c r="AO127" s="569" t="n"/>
      <c r="AP127" s="569" t="n"/>
      <c r="AQ127" s="569" t="n"/>
      <c r="AR127" s="569" t="n"/>
      <c r="AS127" s="569" t="n"/>
      <c r="AT127" s="569" t="n"/>
      <c r="AU127" s="569" t="n"/>
      <c r="AV127" s="569" t="n"/>
      <c r="AW127" s="569" t="n"/>
      <c r="AX127" s="569" t="n"/>
      <c r="AY127" s="569" t="n"/>
      <c r="AZ127" s="569" t="n"/>
      <c r="BA127" s="569" t="n"/>
      <c r="BB127" s="569" t="n"/>
      <c r="BC127" s="569" t="n"/>
      <c r="BD127" s="569" t="n"/>
      <c r="BE127" s="569" t="n"/>
      <c r="BF127" s="569" t="n"/>
      <c r="BG127" s="569" t="n"/>
      <c r="BH127" s="569" t="n"/>
      <c r="BI127" s="569" t="n"/>
      <c r="BJ127" s="569" t="n"/>
      <c r="BK127" s="569" t="n"/>
      <c r="BL127" s="569" t="n"/>
      <c r="BM127" s="569" t="n"/>
      <c r="BN127" s="569" t="n"/>
    </row>
    <row r="128" spans="1:66">
      <c r="A128" s="569" t="n"/>
      <c r="B128" s="569" t="n"/>
      <c r="C128" s="569" t="n"/>
      <c r="D128" s="569" t="n"/>
      <c r="E128" s="569" t="n"/>
      <c r="F128" s="569" t="n"/>
      <c r="G128" s="569" t="n"/>
      <c r="H128" s="569" t="n"/>
      <c r="I128" s="569" t="n"/>
      <c r="J128" s="569" t="n"/>
      <c r="K128" s="569" t="n"/>
      <c r="L128" s="569" t="n"/>
      <c r="M128" s="569" t="n"/>
      <c r="N128" s="569" t="n"/>
      <c r="O128" s="569" t="n"/>
      <c r="P128" s="569" t="n"/>
      <c r="Q128" s="569" t="n"/>
      <c r="R128" s="569" t="n"/>
      <c r="S128" s="569" t="n"/>
      <c r="T128" s="569" t="n"/>
      <c r="U128" s="569" t="n"/>
    </row>
    <row r="129" spans="1:66">
      <c r="A129" s="569" t="n"/>
      <c r="B129" s="569" t="n"/>
      <c r="C129" s="569" t="n"/>
      <c r="D129" s="569" t="n"/>
      <c r="E129" s="569" t="n"/>
      <c r="F129" s="569" t="n"/>
      <c r="G129" s="569" t="n"/>
      <c r="H129" s="569" t="n"/>
      <c r="I129" s="569" t="n"/>
      <c r="J129" s="569" t="n"/>
      <c r="K129" s="569" t="n"/>
      <c r="L129" s="569" t="n"/>
      <c r="M129" s="569" t="n"/>
      <c r="N129" s="569" t="n"/>
      <c r="O129" s="569" t="n"/>
      <c r="P129" s="569" t="n"/>
      <c r="Q129" s="569" t="n"/>
      <c r="R129" s="569" t="n"/>
      <c r="S129" s="569" t="n"/>
      <c r="T129" s="569" t="n"/>
      <c r="U129" s="569" t="n"/>
    </row>
    <row r="130" spans="1:66">
      <c r="A130" s="569" t="n"/>
      <c r="B130" s="569" t="n"/>
      <c r="C130" s="569" t="n"/>
      <c r="D130" s="569" t="n"/>
      <c r="E130" s="569" t="n"/>
      <c r="F130" s="569" t="n"/>
      <c r="G130" s="569" t="n"/>
      <c r="H130" s="569" t="n"/>
      <c r="I130" s="569" t="n"/>
      <c r="J130" s="569" t="n"/>
      <c r="K130" s="569" t="n"/>
      <c r="Q130" s="569" t="n"/>
      <c r="R130" s="569" t="n"/>
      <c r="S130" s="569" t="n"/>
      <c r="T130" s="569" t="n"/>
      <c r="U130" s="569" t="n"/>
    </row>
    <row r="131" spans="1:66">
      <c r="A131" s="569" t="n"/>
      <c r="B131" s="569" t="n"/>
      <c r="C131" s="569" t="n"/>
      <c r="D131" s="569" t="n"/>
      <c r="E131" s="569" t="n"/>
      <c r="F131" s="569" t="n"/>
      <c r="G131" s="569" t="n"/>
      <c r="H131" s="569" t="n"/>
      <c r="I131" s="569" t="n"/>
      <c r="J131" s="569" t="n"/>
      <c r="K131" s="569" t="n"/>
      <c r="Q131" s="569" t="n"/>
      <c r="R131" s="569" t="n"/>
      <c r="S131" s="569" t="n"/>
      <c r="T131" s="220" t="n"/>
      <c r="U131" s="220" t="n"/>
    </row>
    <row r="132" spans="1:66">
      <c r="A132" s="220" t="n"/>
      <c r="B132" s="220" t="n"/>
      <c r="C132" s="220" t="n"/>
      <c r="D132" s="220" t="s">
        <v>288</v>
      </c>
      <c r="E132" s="220" t="n"/>
      <c r="F132" s="220" t="n"/>
      <c r="G132" s="220" t="s">
        <v>289</v>
      </c>
      <c r="H132" s="221" t="n"/>
      <c r="I132" s="220" t="n"/>
      <c r="J132" s="220" t="n"/>
      <c r="K132" s="220" t="n"/>
      <c r="L132" s="221" t="n"/>
      <c r="M132" s="220" t="n"/>
      <c r="N132" s="220" t="n"/>
      <c r="O132" s="220" t="n"/>
      <c r="P132" s="220" t="n"/>
      <c r="Q132" s="220" t="s">
        <v>290</v>
      </c>
      <c r="R132" s="220" t="n"/>
      <c r="S132" s="220" t="n"/>
      <c r="T132" s="569" t="n"/>
      <c r="U132" s="569" t="n"/>
    </row>
    <row r="133" spans="1:66">
      <c r="A133" s="222" t="s">
        <v>291</v>
      </c>
      <c r="B133" s="222" t="n"/>
      <c r="C133" s="222" t="n"/>
      <c r="D133" s="222" t="n"/>
      <c r="E133" s="222" t="n"/>
      <c r="F133" s="222" t="n"/>
      <c r="G133" s="222" t="n"/>
      <c r="H133" s="222" t="n"/>
      <c r="I133" s="222" t="n"/>
      <c r="J133" s="222" t="n"/>
      <c r="K133" s="222" t="n"/>
      <c r="L133" s="222" t="n"/>
      <c r="M133" s="222" t="n"/>
      <c r="N133" s="222" t="n"/>
      <c r="O133" s="222" t="n"/>
      <c r="P133" s="222" t="n"/>
      <c r="Q133" s="222" t="n"/>
      <c r="R133" s="222" t="n"/>
      <c r="S133" s="222" t="n"/>
      <c r="T133" s="569" t="n"/>
      <c r="U133" s="569" t="n"/>
    </row>
  </sheetData>
  <mergeCells count="51">
    <mergeCell ref="E127:H127"/>
    <mergeCell ref="I127:K127"/>
    <mergeCell ref="E124:H124"/>
    <mergeCell ref="I124:K124"/>
    <mergeCell ref="E125:H125"/>
    <mergeCell ref="I125:K125"/>
    <mergeCell ref="E126:H126"/>
    <mergeCell ref="I126:K126"/>
    <mergeCell ref="E121:H121"/>
    <mergeCell ref="I121:K121"/>
    <mergeCell ref="E122:H122"/>
    <mergeCell ref="I122:K122"/>
    <mergeCell ref="E123:H123"/>
    <mergeCell ref="I123:K123"/>
    <mergeCell ref="B98:L98"/>
    <mergeCell ref="B99:L99"/>
    <mergeCell ref="E119:H119"/>
    <mergeCell ref="I119:K119"/>
    <mergeCell ref="E120:H120"/>
    <mergeCell ref="I120:K120"/>
    <mergeCell ref="B93:E93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91:E91"/>
    <mergeCell ref="B92:E92"/>
    <mergeCell ref="B77:D77"/>
    <mergeCell ref="Q70:T70"/>
    <mergeCell ref="B71:D71"/>
    <mergeCell ref="Q71:T71"/>
    <mergeCell ref="B72:D72"/>
    <mergeCell ref="Q72:T72"/>
    <mergeCell ref="B73:D73"/>
    <mergeCell ref="Q73:T73"/>
    <mergeCell ref="B70:D70"/>
    <mergeCell ref="B74:D74"/>
    <mergeCell ref="Q74:T74"/>
    <mergeCell ref="B75:D75"/>
    <mergeCell ref="Q75:T75"/>
    <mergeCell ref="B76:D76"/>
    <mergeCell ref="G1:M1"/>
    <mergeCell ref="G2:M2"/>
    <mergeCell ref="A3:B3"/>
    <mergeCell ref="D3:E3"/>
    <mergeCell ref="G3:M3"/>
  </mergeCells>
  <conditionalFormatting sqref="U73:U75 O80:P81 Q73:Q75 R73:S74 B93:C96 F93:F96 U67:U69">
    <cfRule dxfId="1" operator="equal" priority="5" type="cellIs">
      <formula>"U"</formula>
    </cfRule>
  </conditionalFormatting>
  <conditionalFormatting sqref="U75 O80:P81 Q73:Q75 R73:U74 B93:C96 F93:F96 U67:U69">
    <cfRule dxfId="0" operator="equal" priority="4" type="cellIs">
      <formula>"U"</formula>
    </cfRule>
  </conditionalFormatting>
  <conditionalFormatting sqref="E10:L68 M10:N69">
    <cfRule dxfId="75" operator="equal" priority="3" type="cellIs">
      <formula>"U"</formula>
    </cfRule>
  </conditionalFormatting>
  <conditionalFormatting sqref="E10:L67">
    <cfRule dxfId="2" operator="equal" priority="1" type="cellIs">
      <formula>"ua"</formula>
    </cfRule>
    <cfRule dxfId="2" operator="equal" priority="2" type="cellIs">
      <formula>"AB"</formula>
    </cfRule>
  </conditionalFormatting>
  <dataValidations count="1">
    <dataValidation allowBlank="0" operator="lessThanOrEqual" showErrorMessage="1" showInputMessage="1" sqref="B15:B65 C10:C66 B10:B13" type="textLength">
      <formula1>100</formula1>
    </dataValidation>
  </dataValidations>
  <pageMargins bottom="0.75" footer="0.3" header="0.3" left="0.7" right="0.7" top="0.7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N132"/>
  <sheetViews>
    <sheetView workbookViewId="0">
      <selection activeCell="I119" sqref="I119:K126"/>
    </sheetView>
  </sheetViews>
  <sheetFormatPr baseColWidth="8" defaultRowHeight="12.75" outlineLevelCol="0"/>
  <cols>
    <col customWidth="1" max="1" min="1" style="97" width="5.42578125"/>
    <col bestFit="1" customWidth="1" max="2" min="2" style="97" width="13.140625"/>
    <col customWidth="1" max="3" min="3" style="97" width="5.28515625"/>
    <col customWidth="1" max="4" min="4" style="97" width="21.140625"/>
    <col customWidth="1" max="5" min="5" style="97" width="8.28515625"/>
    <col customWidth="1" max="6" min="6" style="97" width="8.140625"/>
    <col customWidth="1" max="7" min="7" style="97" width="7.140625"/>
    <col customWidth="1" max="8" min="8" style="97" width="7.42578125"/>
    <col customWidth="1" max="10" min="9" style="97" width="7.85546875"/>
    <col customWidth="1" max="11" min="11" style="97" width="8.140625"/>
    <col customWidth="1" max="12" min="12" style="97" width="8.85546875"/>
    <col customWidth="1" max="14" min="13" style="97" width="7.42578125"/>
    <col customWidth="1" max="16" min="15" style="97" width="6.140625"/>
    <col customWidth="1" max="17" min="17" style="97" width="6"/>
    <col customWidth="1" max="19" min="18" style="97" width="6.7109375"/>
    <col customWidth="1" max="20" min="20" style="97" width="5.85546875"/>
    <col customWidth="1" max="21" min="21" style="97" width="7.7109375"/>
    <col customWidth="1" max="16384" min="22" style="97" width="9.140625"/>
  </cols>
  <sheetData>
    <row r="1" spans="1:66">
      <c r="A1" s="24" t="n"/>
      <c r="B1" s="24" t="n"/>
      <c r="C1" s="24" t="n"/>
      <c r="D1" s="24" t="n"/>
      <c r="E1" s="24" t="n"/>
      <c r="F1" s="24" t="n"/>
      <c r="G1" s="568" t="s">
        <v>175</v>
      </c>
      <c r="N1" s="24" t="n"/>
      <c r="O1" s="24" t="n"/>
      <c r="P1" s="24" t="n"/>
      <c r="Q1" s="24" t="n"/>
      <c r="R1" s="24" t="n"/>
      <c r="S1" s="24" t="n"/>
      <c r="T1" s="195" t="n"/>
      <c r="U1" s="195" t="n"/>
    </row>
    <row r="2" spans="1:66">
      <c r="A2" s="24" t="n"/>
      <c r="B2" s="24" t="n"/>
      <c r="C2" s="24" t="n"/>
      <c r="D2" s="24" t="n"/>
      <c r="E2" s="24" t="n"/>
      <c r="F2" s="24" t="n"/>
      <c r="G2" s="568" t="s">
        <v>176</v>
      </c>
      <c r="N2" s="24" t="n"/>
      <c r="O2" s="24" t="n"/>
      <c r="P2" s="24" t="n"/>
      <c r="Q2" s="24" t="n"/>
      <c r="R2" s="24" t="n"/>
      <c r="S2" s="24" t="n"/>
      <c r="T2" s="195" t="n"/>
      <c r="U2" s="195" t="n"/>
    </row>
    <row r="3" spans="1:66">
      <c r="A3" s="496" t="s">
        <v>6</v>
      </c>
      <c r="C3" s="570" t="n"/>
      <c r="D3" s="570" t="n"/>
      <c r="F3" s="568" t="n"/>
      <c r="G3" s="570" t="s">
        <v>177</v>
      </c>
      <c r="O3" s="24" t="n"/>
      <c r="P3" s="24" t="n"/>
      <c r="Q3" s="195" t="n"/>
      <c r="R3" s="195" t="n"/>
      <c r="S3" s="195" t="n"/>
      <c r="T3" s="195" t="n"/>
      <c r="U3" s="24" t="n"/>
    </row>
    <row r="4" spans="1:66">
      <c r="A4" s="24" t="n"/>
      <c r="B4" s="24" t="n"/>
      <c r="C4" s="24" t="n"/>
      <c r="D4" s="24" t="s">
        <v>178</v>
      </c>
      <c r="E4" s="24" t="n"/>
      <c r="F4" s="24" t="s">
        <v>179</v>
      </c>
      <c r="G4" s="24" t="n"/>
      <c r="H4" s="24" t="n"/>
      <c r="I4" s="24" t="n"/>
      <c r="J4" s="24" t="n"/>
      <c r="K4" s="24" t="n"/>
      <c r="L4" s="24" t="n"/>
      <c r="M4" s="24" t="n"/>
      <c r="N4" s="24" t="s">
        <v>180</v>
      </c>
      <c r="O4" s="24" t="n"/>
      <c r="P4" s="24" t="n"/>
      <c r="Q4" s="24" t="n"/>
      <c r="R4" s="195" t="n"/>
      <c r="S4" s="195" t="n"/>
      <c r="T4" s="195" t="n"/>
      <c r="U4" s="195" t="n"/>
    </row>
    <row r="5" spans="1:66">
      <c r="A5" s="24" t="n"/>
      <c r="B5" s="24" t="n"/>
      <c r="C5" s="24" t="n"/>
      <c r="D5" s="24" t="s">
        <v>181</v>
      </c>
      <c r="E5" s="24" t="n"/>
      <c r="F5" s="24" t="s">
        <v>544</v>
      </c>
      <c r="G5" s="24" t="n"/>
      <c r="H5" s="24" t="n"/>
      <c r="I5" s="24" t="s">
        <v>183</v>
      </c>
      <c r="J5" s="24" t="n"/>
      <c r="K5" s="24" t="n"/>
      <c r="L5" s="24" t="n"/>
      <c r="M5" s="24" t="n"/>
      <c r="N5" s="24" t="s">
        <v>184</v>
      </c>
      <c r="O5" s="24" t="n"/>
      <c r="P5" s="24" t="n"/>
      <c r="Q5" s="24" t="n"/>
      <c r="R5" s="195" t="n"/>
      <c r="S5" s="195" t="n"/>
      <c r="T5" s="186" t="n"/>
      <c r="U5" s="195" t="n"/>
    </row>
    <row r="6" spans="1:66">
      <c r="A6" s="24" t="n"/>
      <c r="B6" s="24" t="n"/>
      <c r="C6" s="24" t="n"/>
      <c r="D6" s="24" t="s">
        <v>185</v>
      </c>
      <c r="E6" s="24" t="n"/>
      <c r="F6" s="24" t="s">
        <v>186</v>
      </c>
      <c r="G6" s="24" t="n"/>
      <c r="H6" s="24" t="n"/>
      <c r="I6" s="24" t="n"/>
      <c r="J6" s="24" t="n"/>
      <c r="K6" s="24" t="n"/>
      <c r="L6" s="24" t="n"/>
      <c r="M6" s="24" t="n"/>
      <c r="N6" s="24" t="s">
        <v>187</v>
      </c>
      <c r="O6" s="24" t="n"/>
      <c r="P6" s="24" t="n"/>
      <c r="Q6" s="24" t="n"/>
      <c r="R6" s="24" t="n"/>
      <c r="S6" s="24" t="n"/>
      <c r="T6" s="186" t="n"/>
      <c r="U6" s="195" t="n"/>
    </row>
    <row customFormat="1" r="7" s="150" spans="1:66">
      <c r="B7" s="151" t="n"/>
      <c r="C7" s="151" t="n"/>
      <c r="D7" s="151" t="n"/>
      <c r="E7" s="152" t="n"/>
      <c r="F7" s="152" t="n"/>
      <c r="G7" s="23" t="s">
        <v>47</v>
      </c>
      <c r="H7" s="152" t="n"/>
      <c r="I7" s="152" t="n"/>
      <c r="J7" s="152" t="n"/>
      <c r="K7" s="152" t="n"/>
      <c r="L7" s="23" t="n"/>
      <c r="M7" s="23" t="n"/>
      <c r="N7" s="23" t="n"/>
    </row>
    <row customFormat="1" customHeight="1" ht="38.25" r="8" s="33" spans="1:66">
      <c r="A8" s="153" t="n"/>
      <c r="B8" s="154" t="n"/>
      <c r="C8" s="154" t="n"/>
      <c r="D8" s="154" t="n"/>
      <c r="E8" s="155" t="s">
        <v>420</v>
      </c>
      <c r="F8" s="155" t="s">
        <v>421</v>
      </c>
      <c r="G8" s="155" t="s">
        <v>422</v>
      </c>
      <c r="H8" s="155" t="s">
        <v>423</v>
      </c>
      <c r="I8" s="156" t="s">
        <v>424</v>
      </c>
      <c r="J8" s="156" t="s">
        <v>425</v>
      </c>
      <c r="K8" s="156" t="s">
        <v>426</v>
      </c>
      <c r="L8" s="155" t="s">
        <v>427</v>
      </c>
      <c r="M8" s="28" t="n"/>
      <c r="N8" s="26" t="n"/>
      <c r="O8" s="157" t="n"/>
      <c r="P8" s="157" t="n"/>
      <c r="Q8" s="154" t="n"/>
      <c r="R8" s="154" t="n"/>
      <c r="S8" s="154" t="n"/>
      <c r="T8" s="154" t="n"/>
      <c r="U8" s="158" t="n"/>
    </row>
    <row customHeight="1" ht="51" r="9" s="333" spans="1:66">
      <c r="A9" s="159" t="s">
        <v>189</v>
      </c>
      <c r="B9" s="160" t="s">
        <v>190</v>
      </c>
      <c r="C9" s="160" t="s">
        <v>191</v>
      </c>
      <c r="D9" s="160" t="s">
        <v>192</v>
      </c>
      <c r="E9" s="161" t="n">
        <v>4</v>
      </c>
      <c r="F9" s="161" t="n">
        <v>3</v>
      </c>
      <c r="G9" s="161" t="n">
        <v>3</v>
      </c>
      <c r="H9" s="161" t="n">
        <v>3</v>
      </c>
      <c r="I9" s="162" t="n">
        <v>2</v>
      </c>
      <c r="J9" s="162" t="n">
        <v>2</v>
      </c>
      <c r="K9" s="162" t="n">
        <v>2</v>
      </c>
      <c r="L9" s="161" t="n">
        <v>4</v>
      </c>
      <c r="M9" s="163" t="s">
        <v>193</v>
      </c>
      <c r="N9" s="164" t="s">
        <v>194</v>
      </c>
      <c r="O9" s="165" t="s">
        <v>195</v>
      </c>
      <c r="P9" s="165" t="s">
        <v>196</v>
      </c>
      <c r="Q9" s="166" t="s">
        <v>197</v>
      </c>
      <c r="R9" s="167" t="s">
        <v>198</v>
      </c>
      <c r="S9" s="167" t="s">
        <v>415</v>
      </c>
      <c r="T9" s="167" t="s">
        <v>200</v>
      </c>
      <c r="U9" s="168" t="s">
        <v>201</v>
      </c>
    </row>
    <row customHeight="1" ht="15" r="10" s="333" spans="1:66">
      <c r="A10" s="237" t="n">
        <v>1</v>
      </c>
      <c r="B10" s="239" t="n">
        <v>113216104001</v>
      </c>
      <c r="C10" s="239" t="s">
        <v>38</v>
      </c>
      <c r="D10" s="242" t="s">
        <v>545</v>
      </c>
      <c r="E10" s="172" t="s">
        <v>208</v>
      </c>
      <c r="F10" s="172" t="s">
        <v>37</v>
      </c>
      <c r="G10" s="172" t="s">
        <v>206</v>
      </c>
      <c r="H10" s="172" t="s">
        <v>206</v>
      </c>
      <c r="I10" s="172" t="s">
        <v>203</v>
      </c>
      <c r="J10" s="172" t="s">
        <v>203</v>
      </c>
      <c r="K10" s="172" t="s">
        <v>203</v>
      </c>
      <c r="L10" s="172" t="s">
        <v>205</v>
      </c>
      <c r="M10" s="173" t="n">
        <v>23</v>
      </c>
      <c r="N10" s="173">
        <f>IF(S10=0,23-SUMIF(E10:L10,"U*",$E$9:$L$9),0)</f>
        <v/>
      </c>
      <c r="O10" s="174">
        <f>(SUM(VLOOKUP(E10,$X$10:$Y$16,2)*E$9,VLOOKUP(F10,$X$10:$Y$16,2)*F$9,VLOOKUP(G10,$X$10:$Y$16,2)*G$9,VLOOKUP(H10,$X$10:$Y$16,2)*H$9,VLOOKUP(I10,$X$10:$Y$16,2)*I$9,VLOOKUP(J10,$X$10:$Y$16,2)*J$9,VLOOKUP(K10,$X$10:$Y$16,2)*K$9,VLOOKUP(L10,$X$10:$Y$16,2)*L$9))</f>
        <v/>
      </c>
      <c r="P10" s="175">
        <f>O10/N10</f>
        <v/>
      </c>
      <c r="Q10" s="173">
        <f>COUNTIF(E10:L10,"U")</f>
        <v/>
      </c>
      <c r="R10" s="173">
        <f>COUNTIF(E10:L10,"UA")</f>
        <v/>
      </c>
      <c r="S10" s="173">
        <f>COUNTIF(E10:L10,"WH")</f>
        <v/>
      </c>
      <c r="T10" s="173" t="n"/>
      <c r="U10" s="176">
        <f>IF(Q10&lt;&gt;0,"FAIL",IF(R10&gt;0,"AB",IF(S10&gt;0,"WH","PASS")))</f>
        <v/>
      </c>
      <c r="X10" s="50" t="s">
        <v>36</v>
      </c>
      <c r="Y10" s="50" t="n">
        <v>9</v>
      </c>
    </row>
    <row customHeight="1" ht="15" r="11" s="333" spans="1:66">
      <c r="A11" s="241" t="n">
        <v>2</v>
      </c>
      <c r="B11" s="238" t="n">
        <v>113216104006</v>
      </c>
      <c r="C11" s="239" t="s">
        <v>38</v>
      </c>
      <c r="D11" s="240" t="s">
        <v>546</v>
      </c>
      <c r="E11" s="172" t="s">
        <v>38</v>
      </c>
      <c r="F11" s="172" t="s">
        <v>37</v>
      </c>
      <c r="G11" s="172" t="s">
        <v>37</v>
      </c>
      <c r="H11" s="172" t="s">
        <v>38</v>
      </c>
      <c r="I11" s="172" t="s">
        <v>203</v>
      </c>
      <c r="J11" s="172" t="s">
        <v>203</v>
      </c>
      <c r="K11" s="172" t="s">
        <v>203</v>
      </c>
      <c r="L11" s="172" t="s">
        <v>203</v>
      </c>
      <c r="M11" s="173" t="n">
        <v>23</v>
      </c>
      <c r="N11" s="173">
        <f>IF(S11=0,23-SUMIF(E11:L11,"U*",$E$9:$L$9),0)</f>
        <v/>
      </c>
      <c r="O11" s="174">
        <f>(SUM(VLOOKUP(E11,$X$10:$Y$16,2)*E$9,VLOOKUP(F11,$X$10:$Y$16,2)*F$9,VLOOKUP(G11,$X$10:$Y$16,2)*G$9,VLOOKUP(H11,$X$10:$Y$16,2)*H$9,VLOOKUP(I11,$X$10:$Y$16,2)*I$9,VLOOKUP(J11,$X$10:$Y$16,2)*J$9,VLOOKUP(K11,$X$10:$Y$16,2)*K$9,VLOOKUP(L11,$X$10:$Y$16,2)*L$9))</f>
        <v/>
      </c>
      <c r="P11" s="175">
        <f>O11/N11</f>
        <v/>
      </c>
      <c r="Q11" s="173">
        <f>COUNTIF(E11:L11,"U")</f>
        <v/>
      </c>
      <c r="R11" s="172">
        <f>COUNTIF(E11:L11,"UA")</f>
        <v/>
      </c>
      <c r="S11" s="173">
        <f>COUNTIF(E11:L11,"WH")</f>
        <v/>
      </c>
      <c r="T11" s="172" t="n"/>
      <c r="U11" s="176">
        <f>IF(Q11&lt;&gt;0,"FAIL",IF(R11&gt;0,"AB",IF(S11&gt;0,"WH","PASS")))</f>
        <v/>
      </c>
      <c r="X11" s="50" t="s">
        <v>37</v>
      </c>
      <c r="Y11" s="50" t="n">
        <v>8</v>
      </c>
    </row>
    <row customHeight="1" ht="15" r="12" s="333" spans="1:66">
      <c r="A12" s="237" t="n">
        <v>3</v>
      </c>
      <c r="B12" s="238" t="n">
        <v>113216104009</v>
      </c>
      <c r="C12" s="239" t="s">
        <v>38</v>
      </c>
      <c r="D12" s="242" t="s">
        <v>547</v>
      </c>
      <c r="E12" s="172" t="s">
        <v>37</v>
      </c>
      <c r="F12" s="172" t="s">
        <v>37</v>
      </c>
      <c r="G12" s="172" t="s">
        <v>38</v>
      </c>
      <c r="H12" s="172" t="s">
        <v>38</v>
      </c>
      <c r="I12" s="172" t="s">
        <v>203</v>
      </c>
      <c r="J12" s="172" t="s">
        <v>203</v>
      </c>
      <c r="K12" s="172" t="s">
        <v>203</v>
      </c>
      <c r="L12" s="172" t="s">
        <v>203</v>
      </c>
      <c r="M12" s="173" t="n">
        <v>23</v>
      </c>
      <c r="N12" s="173">
        <f>IF(S12=0,23-SUMIF(E12:L12,"U*",$E$9:$L$9),0)</f>
        <v/>
      </c>
      <c r="O12" s="174">
        <f>(SUM(VLOOKUP(E12,$X$10:$Y$16,2)*E$9,VLOOKUP(F12,$X$10:$Y$16,2)*F$9,VLOOKUP(G12,$X$10:$Y$16,2)*G$9,VLOOKUP(H12,$X$10:$Y$16,2)*H$9,VLOOKUP(I12,$X$10:$Y$16,2)*I$9,VLOOKUP(J12,$X$10:$Y$16,2)*J$9,VLOOKUP(K12,$X$10:$Y$16,2)*K$9,VLOOKUP(L12,$X$10:$Y$16,2)*L$9))</f>
        <v/>
      </c>
      <c r="P12" s="175">
        <f>O12/N12</f>
        <v/>
      </c>
      <c r="Q12" s="173">
        <f>COUNTIF(E12:L12,"U")</f>
        <v/>
      </c>
      <c r="R12" s="172">
        <f>COUNTIF(E12:L12,"UA")</f>
        <v/>
      </c>
      <c r="S12" s="173">
        <f>COUNTIF(E12:L12,"WH")</f>
        <v/>
      </c>
      <c r="T12" s="173" t="n"/>
      <c r="U12" s="176">
        <f>IF(Q12&lt;&gt;0,"FAIL",IF(R12&gt;0,"AB",IF(S12&gt;0,"WH","PASS")))</f>
        <v/>
      </c>
      <c r="X12" s="50" t="s">
        <v>38</v>
      </c>
      <c r="Y12" s="50" t="n">
        <v>7</v>
      </c>
    </row>
    <row customHeight="1" ht="15" r="13" s="333" spans="1:66">
      <c r="A13" s="241" t="n">
        <v>4</v>
      </c>
      <c r="B13" s="238" t="n">
        <v>113216104010</v>
      </c>
      <c r="C13" s="239" t="s">
        <v>38</v>
      </c>
      <c r="D13" s="240" t="s">
        <v>548</v>
      </c>
      <c r="E13" s="172" t="s">
        <v>37</v>
      </c>
      <c r="F13" s="172" t="s">
        <v>37</v>
      </c>
      <c r="G13" s="172" t="s">
        <v>36</v>
      </c>
      <c r="H13" s="172" t="s">
        <v>38</v>
      </c>
      <c r="I13" s="172" t="s">
        <v>203</v>
      </c>
      <c r="J13" s="172" t="s">
        <v>203</v>
      </c>
      <c r="K13" s="172" t="s">
        <v>203</v>
      </c>
      <c r="L13" s="172" t="s">
        <v>203</v>
      </c>
      <c r="M13" s="173" t="n">
        <v>23</v>
      </c>
      <c r="N13" s="173">
        <f>IF(S13=0,23-SUMIF(E13:L13,"U*",$E$9:$L$9),0)</f>
        <v/>
      </c>
      <c r="O13" s="174">
        <f>(SUM(VLOOKUP(E13,$X$10:$Y$16,2)*E$9,VLOOKUP(F13,$X$10:$Y$16,2)*F$9,VLOOKUP(G13,$X$10:$Y$16,2)*G$9,VLOOKUP(H13,$X$10:$Y$16,2)*H$9,VLOOKUP(I13,$X$10:$Y$16,2)*I$9,VLOOKUP(J13,$X$10:$Y$16,2)*J$9,VLOOKUP(K13,$X$10:$Y$16,2)*K$9,VLOOKUP(L13,$X$10:$Y$16,2)*L$9))</f>
        <v/>
      </c>
      <c r="P13" s="175">
        <f>O13/N13</f>
        <v/>
      </c>
      <c r="Q13" s="173">
        <f>COUNTIF(E13:L13,"U")</f>
        <v/>
      </c>
      <c r="R13" s="172">
        <f>COUNTIF(E13:L13,"UA")</f>
        <v/>
      </c>
      <c r="S13" s="173">
        <f>COUNTIF(E13:L13,"WH")</f>
        <v/>
      </c>
      <c r="T13" s="173" t="n"/>
      <c r="U13" s="176">
        <f>IF(Q13&lt;&gt;0,"FAIL",IF(R13&gt;0,"AB",IF(S13&gt;0,"WH","PASS")))</f>
        <v/>
      </c>
      <c r="X13" s="50" t="s">
        <v>208</v>
      </c>
      <c r="Y13" s="50" t="n">
        <v>6</v>
      </c>
    </row>
    <row customHeight="1" ht="15" r="14" s="333" spans="1:66">
      <c r="A14" s="237" t="n">
        <v>5</v>
      </c>
      <c r="B14" s="238" t="n">
        <v>113216104014</v>
      </c>
      <c r="C14" s="239" t="s">
        <v>38</v>
      </c>
      <c r="D14" s="240" t="s">
        <v>549</v>
      </c>
      <c r="E14" s="172" t="s">
        <v>37</v>
      </c>
      <c r="F14" s="172" t="s">
        <v>36</v>
      </c>
      <c r="G14" s="172" t="s">
        <v>38</v>
      </c>
      <c r="H14" s="172" t="s">
        <v>36</v>
      </c>
      <c r="I14" s="172" t="s">
        <v>203</v>
      </c>
      <c r="J14" s="172" t="s">
        <v>203</v>
      </c>
      <c r="K14" s="172" t="s">
        <v>203</v>
      </c>
      <c r="L14" s="172" t="s">
        <v>203</v>
      </c>
      <c r="M14" s="173" t="n">
        <v>23</v>
      </c>
      <c r="N14" s="173">
        <f>IF(S14=0,23-SUMIF(E14:L14,"U*",$E$9:$L$9),0)</f>
        <v/>
      </c>
      <c r="O14" s="174">
        <f>(SUM(VLOOKUP(E14,$X$10:$Y$16,2)*E$9,VLOOKUP(F14,$X$10:$Y$16,2)*F$9,VLOOKUP(G14,$X$10:$Y$16,2)*G$9,VLOOKUP(H14,$X$10:$Y$16,2)*H$9,VLOOKUP(I14,$X$10:$Y$16,2)*I$9,VLOOKUP(J14,$X$10:$Y$16,2)*J$9,VLOOKUP(K14,$X$10:$Y$16,2)*K$9,VLOOKUP(L14,$X$10:$Y$16,2)*L$9))</f>
        <v/>
      </c>
      <c r="P14" s="175">
        <f>O14/N14</f>
        <v/>
      </c>
      <c r="Q14" s="173">
        <f>COUNTIF(E14:L14,"U")</f>
        <v/>
      </c>
      <c r="R14" s="172">
        <f>COUNTIF(E14:L14,"UA")</f>
        <v/>
      </c>
      <c r="S14" s="173">
        <f>COUNTIF(E14:L14,"WH")</f>
        <v/>
      </c>
      <c r="T14" s="172" t="n"/>
      <c r="U14" s="176">
        <f>IF(Q14&lt;&gt;0,"FAIL",IF(R14&gt;0,"AB",IF(S14&gt;0,"WH","PASS")))</f>
        <v/>
      </c>
      <c r="X14" s="50" t="s">
        <v>206</v>
      </c>
      <c r="Y14" s="50" t="n">
        <v>5</v>
      </c>
    </row>
    <row customHeight="1" ht="15" r="15" s="333" spans="1:66">
      <c r="A15" s="241" t="n">
        <v>6</v>
      </c>
      <c r="B15" s="238" t="n">
        <v>113216104015</v>
      </c>
      <c r="C15" s="239" t="s">
        <v>38</v>
      </c>
      <c r="D15" s="242" t="s">
        <v>550</v>
      </c>
      <c r="E15" s="172" t="s">
        <v>208</v>
      </c>
      <c r="F15" s="172" t="s">
        <v>37</v>
      </c>
      <c r="G15" s="172" t="s">
        <v>37</v>
      </c>
      <c r="H15" s="172" t="s">
        <v>37</v>
      </c>
      <c r="I15" s="172" t="s">
        <v>203</v>
      </c>
      <c r="J15" s="172" t="s">
        <v>203</v>
      </c>
      <c r="K15" s="172" t="s">
        <v>36</v>
      </c>
      <c r="L15" s="172" t="s">
        <v>203</v>
      </c>
      <c r="M15" s="173" t="n">
        <v>23</v>
      </c>
      <c r="N15" s="173">
        <f>IF(S15=0,23-SUMIF(E15:L15,"U*",$E$9:$L$9),0)</f>
        <v/>
      </c>
      <c r="O15" s="174">
        <f>(SUM(VLOOKUP(E15,$X$10:$Y$16,2)*E$9,VLOOKUP(F15,$X$10:$Y$16,2)*F$9,VLOOKUP(G15,$X$10:$Y$16,2)*G$9,VLOOKUP(H15,$X$10:$Y$16,2)*H$9,VLOOKUP(I15,$X$10:$Y$16,2)*I$9,VLOOKUP(J15,$X$10:$Y$16,2)*J$9,VLOOKUP(K15,$X$10:$Y$16,2)*K$9,VLOOKUP(L15,$X$10:$Y$16,2)*L$9))</f>
        <v/>
      </c>
      <c r="P15" s="175">
        <f>O15/N15</f>
        <v/>
      </c>
      <c r="Q15" s="173">
        <f>COUNTIF(E15:L15,"U")</f>
        <v/>
      </c>
      <c r="R15" s="172">
        <f>COUNTIF(E15:L15,"UA")</f>
        <v/>
      </c>
      <c r="S15" s="173">
        <f>COUNTIF(E15:L15,"WH")</f>
        <v/>
      </c>
      <c r="T15" s="173" t="n"/>
      <c r="U15" s="176">
        <f>IF(Q15&lt;&gt;0,"FAIL",IF(R15&gt;0,"AB",IF(S15&gt;0,"WH","PASS")))</f>
        <v/>
      </c>
      <c r="X15" s="50" t="s">
        <v>203</v>
      </c>
      <c r="Y15" s="50" t="n">
        <v>10</v>
      </c>
    </row>
    <row customHeight="1" ht="15" r="16" s="333" spans="1:66">
      <c r="A16" s="237" t="n">
        <v>7</v>
      </c>
      <c r="B16" s="239" t="n">
        <v>113216104016</v>
      </c>
      <c r="C16" s="239" t="s">
        <v>38</v>
      </c>
      <c r="D16" s="242" t="s">
        <v>551</v>
      </c>
      <c r="E16" s="172" t="s">
        <v>208</v>
      </c>
      <c r="F16" s="172" t="s">
        <v>38</v>
      </c>
      <c r="G16" s="172" t="s">
        <v>38</v>
      </c>
      <c r="H16" s="172" t="s">
        <v>208</v>
      </c>
      <c r="I16" s="172" t="s">
        <v>203</v>
      </c>
      <c r="J16" s="172" t="s">
        <v>203</v>
      </c>
      <c r="K16" s="172" t="s">
        <v>36</v>
      </c>
      <c r="L16" s="172" t="s">
        <v>203</v>
      </c>
      <c r="M16" s="173" t="n">
        <v>23</v>
      </c>
      <c r="N16" s="173">
        <f>IF(S16=0,23-SUMIF(E16:L16,"U*",$E$9:$L$9),0)</f>
        <v/>
      </c>
      <c r="O16" s="174">
        <f>(SUM(VLOOKUP(E16,$X$10:$Y$16,2)*E$9,VLOOKUP(F16,$X$10:$Y$16,2)*F$9,VLOOKUP(G16,$X$10:$Y$16,2)*G$9,VLOOKUP(H16,$X$10:$Y$16,2)*H$9,VLOOKUP(I16,$X$10:$Y$16,2)*I$9,VLOOKUP(J16,$X$10:$Y$16,2)*J$9,VLOOKUP(K16,$X$10:$Y$16,2)*K$9,VLOOKUP(L16,$X$10:$Y$16,2)*L$9))</f>
        <v/>
      </c>
      <c r="P16" s="175">
        <f>O16/N16</f>
        <v/>
      </c>
      <c r="Q16" s="173">
        <f>COUNTIF(E16:L16,"U")</f>
        <v/>
      </c>
      <c r="R16" s="172">
        <f>COUNTIF(E16:L16,"UA")</f>
        <v/>
      </c>
      <c r="S16" s="173">
        <f>COUNTIF(E16:L16,"WH")</f>
        <v/>
      </c>
      <c r="T16" s="173" t="n"/>
      <c r="U16" s="176">
        <f>IF(Q16&lt;&gt;0,"FAIL",IF(R16&gt;0,"AB",IF(S16&gt;0,"WH","PASS")))</f>
        <v/>
      </c>
      <c r="X16" s="179" t="s">
        <v>205</v>
      </c>
      <c r="Y16" s="54" t="n">
        <v>0</v>
      </c>
    </row>
    <row customHeight="1" ht="15" r="17" s="333" spans="1:66">
      <c r="A17" s="241" t="n">
        <v>8</v>
      </c>
      <c r="B17" s="238" t="n">
        <v>113216104017</v>
      </c>
      <c r="C17" s="239" t="s">
        <v>38</v>
      </c>
      <c r="D17" s="240" t="s">
        <v>552</v>
      </c>
      <c r="E17" s="172" t="s">
        <v>206</v>
      </c>
      <c r="F17" s="172" t="s">
        <v>37</v>
      </c>
      <c r="G17" s="172" t="s">
        <v>37</v>
      </c>
      <c r="H17" s="172" t="s">
        <v>37</v>
      </c>
      <c r="I17" s="172" t="s">
        <v>203</v>
      </c>
      <c r="J17" s="172" t="s">
        <v>203</v>
      </c>
      <c r="K17" s="172" t="s">
        <v>203</v>
      </c>
      <c r="L17" s="172" t="s">
        <v>203</v>
      </c>
      <c r="M17" s="173" t="n">
        <v>23</v>
      </c>
      <c r="N17" s="173">
        <f>IF(S17=0,23-SUMIF(E17:L17,"U*",$E$9:$L$9),0)</f>
        <v/>
      </c>
      <c r="O17" s="174">
        <f>(SUM(VLOOKUP(E17,$X$10:$Y$16,2)*E$9,VLOOKUP(F17,$X$10:$Y$16,2)*F$9,VLOOKUP(G17,$X$10:$Y$16,2)*G$9,VLOOKUP(H17,$X$10:$Y$16,2)*H$9,VLOOKUP(I17,$X$10:$Y$16,2)*I$9,VLOOKUP(J17,$X$10:$Y$16,2)*J$9,VLOOKUP(K17,$X$10:$Y$16,2)*K$9,VLOOKUP(L17,$X$10:$Y$16,2)*L$9))</f>
        <v/>
      </c>
      <c r="P17" s="175">
        <f>O17/N17</f>
        <v/>
      </c>
      <c r="Q17" s="173">
        <f>COUNTIF(E17:L17,"U")</f>
        <v/>
      </c>
      <c r="R17" s="172">
        <f>COUNTIF(E17:L17,"UA")</f>
        <v/>
      </c>
      <c r="S17" s="173">
        <f>COUNTIF(E17:L17,"WH")</f>
        <v/>
      </c>
      <c r="T17" s="172" t="n"/>
      <c r="U17" s="176">
        <f>IF(Q17&lt;&gt;0,"FAIL",IF(R17&gt;0,"AB",IF(S17&gt;0,"WH","PASS")))</f>
        <v/>
      </c>
    </row>
    <row customHeight="1" ht="15" r="18" s="333" spans="1:66">
      <c r="A18" s="237" t="n">
        <v>9</v>
      </c>
      <c r="B18" s="238" t="n">
        <v>113216104018</v>
      </c>
      <c r="C18" s="239" t="s">
        <v>38</v>
      </c>
      <c r="D18" s="240" t="s">
        <v>553</v>
      </c>
      <c r="E18" s="172" t="s">
        <v>37</v>
      </c>
      <c r="F18" s="172" t="s">
        <v>37</v>
      </c>
      <c r="G18" s="172" t="s">
        <v>37</v>
      </c>
      <c r="H18" s="172" t="s">
        <v>36</v>
      </c>
      <c r="I18" s="172" t="s">
        <v>203</v>
      </c>
      <c r="J18" s="172" t="s">
        <v>203</v>
      </c>
      <c r="K18" s="172" t="s">
        <v>203</v>
      </c>
      <c r="L18" s="172" t="s">
        <v>203</v>
      </c>
      <c r="M18" s="173" t="n">
        <v>23</v>
      </c>
      <c r="N18" s="173">
        <f>IF(S18=0,23-SUMIF(E18:L18,"U*",$E$9:$L$9),0)</f>
        <v/>
      </c>
      <c r="O18" s="174">
        <f>(SUM(VLOOKUP(E18,$X$10:$Y$16,2)*E$9,VLOOKUP(F18,$X$10:$Y$16,2)*F$9,VLOOKUP(G18,$X$10:$Y$16,2)*G$9,VLOOKUP(H18,$X$10:$Y$16,2)*H$9,VLOOKUP(I18,$X$10:$Y$16,2)*I$9,VLOOKUP(J18,$X$10:$Y$16,2)*J$9,VLOOKUP(K18,$X$10:$Y$16,2)*K$9,VLOOKUP(L18,$X$10:$Y$16,2)*L$9))</f>
        <v/>
      </c>
      <c r="P18" s="175">
        <f>O18/N18</f>
        <v/>
      </c>
      <c r="Q18" s="173">
        <f>COUNTIF(E18:L18,"U")</f>
        <v/>
      </c>
      <c r="R18" s="172">
        <f>COUNTIF(E18:L18,"UA")</f>
        <v/>
      </c>
      <c r="S18" s="173">
        <f>COUNTIF(E18:L18,"WH")</f>
        <v/>
      </c>
      <c r="T18" s="173" t="n"/>
      <c r="U18" s="176">
        <f>IF(Q18&lt;&gt;0,"FAIL",IF(R18&gt;0,"AB",IF(S18&gt;0,"WH","PASS")))</f>
        <v/>
      </c>
    </row>
    <row customHeight="1" ht="15" r="19" s="333" spans="1:66">
      <c r="A19" s="241" t="n">
        <v>10</v>
      </c>
      <c r="B19" s="238" t="n">
        <v>113216104023</v>
      </c>
      <c r="C19" s="239" t="s">
        <v>38</v>
      </c>
      <c r="D19" s="240" t="s">
        <v>554</v>
      </c>
      <c r="E19" s="172" t="s">
        <v>38</v>
      </c>
      <c r="F19" s="172" t="s">
        <v>203</v>
      </c>
      <c r="G19" s="172" t="s">
        <v>36</v>
      </c>
      <c r="H19" s="172" t="s">
        <v>37</v>
      </c>
      <c r="I19" s="172" t="s">
        <v>203</v>
      </c>
      <c r="J19" s="172" t="s">
        <v>203</v>
      </c>
      <c r="K19" s="172" t="s">
        <v>203</v>
      </c>
      <c r="L19" s="172" t="s">
        <v>203</v>
      </c>
      <c r="M19" s="173" t="n">
        <v>23</v>
      </c>
      <c r="N19" s="173">
        <f>IF(S19=0,23-SUMIF(E19:L19,"U*",$E$9:$L$9),0)</f>
        <v/>
      </c>
      <c r="O19" s="174">
        <f>(SUM(VLOOKUP(E19,$X$10:$Y$16,2)*E$9,VLOOKUP(F19,$X$10:$Y$16,2)*F$9,VLOOKUP(G19,$X$10:$Y$16,2)*G$9,VLOOKUP(H19,$X$10:$Y$16,2)*H$9,VLOOKUP(I19,$X$10:$Y$16,2)*I$9,VLOOKUP(J19,$X$10:$Y$16,2)*J$9,VLOOKUP(K19,$X$10:$Y$16,2)*K$9,VLOOKUP(L19,$X$10:$Y$16,2)*L$9))</f>
        <v/>
      </c>
      <c r="P19" s="175">
        <f>O19/N19</f>
        <v/>
      </c>
      <c r="Q19" s="173">
        <f>COUNTIF(E19:L19,"U")</f>
        <v/>
      </c>
      <c r="R19" s="172">
        <f>COUNTIF(E19:L19,"UA")</f>
        <v/>
      </c>
      <c r="S19" s="173">
        <f>COUNTIF(E19:L19,"WH")</f>
        <v/>
      </c>
      <c r="T19" s="173" t="n"/>
      <c r="U19" s="176">
        <f>IF(Q19&lt;&gt;0,"FAIL",IF(R19&gt;0,"AB",IF(S19&gt;0,"WH","PASS")))</f>
        <v/>
      </c>
    </row>
    <row customHeight="1" ht="15" r="20" s="333" spans="1:66">
      <c r="A20" s="237" t="n">
        <v>11</v>
      </c>
      <c r="B20" s="238" t="n">
        <v>113216104025</v>
      </c>
      <c r="C20" s="239" t="s">
        <v>38</v>
      </c>
      <c r="D20" s="240" t="s">
        <v>555</v>
      </c>
      <c r="E20" s="172" t="s">
        <v>38</v>
      </c>
      <c r="F20" s="172" t="s">
        <v>36</v>
      </c>
      <c r="G20" s="172" t="s">
        <v>203</v>
      </c>
      <c r="H20" s="172" t="s">
        <v>37</v>
      </c>
      <c r="I20" s="172" t="s">
        <v>203</v>
      </c>
      <c r="J20" s="172" t="s">
        <v>203</v>
      </c>
      <c r="K20" s="172" t="s">
        <v>203</v>
      </c>
      <c r="L20" s="172" t="s">
        <v>203</v>
      </c>
      <c r="M20" s="173" t="n">
        <v>23</v>
      </c>
      <c r="N20" s="173">
        <f>IF(S20=0,23-SUMIF(E20:L20,"U*",$E$9:$L$9),0)</f>
        <v/>
      </c>
      <c r="O20" s="174">
        <f>(SUM(VLOOKUP(E20,$X$10:$Y$16,2)*E$9,VLOOKUP(F20,$X$10:$Y$16,2)*F$9,VLOOKUP(G20,$X$10:$Y$16,2)*G$9,VLOOKUP(H20,$X$10:$Y$16,2)*H$9,VLOOKUP(I20,$X$10:$Y$16,2)*I$9,VLOOKUP(J20,$X$10:$Y$16,2)*J$9,VLOOKUP(K20,$X$10:$Y$16,2)*K$9,VLOOKUP(L20,$X$10:$Y$16,2)*L$9))</f>
        <v/>
      </c>
      <c r="P20" s="175">
        <f>O20/N20</f>
        <v/>
      </c>
      <c r="Q20" s="173">
        <f>COUNTIF(E20:L20,"U")</f>
        <v/>
      </c>
      <c r="R20" s="172">
        <f>COUNTIF(E20:L20,"UA")</f>
        <v/>
      </c>
      <c r="S20" s="173">
        <f>COUNTIF(E20:L20,"WH")</f>
        <v/>
      </c>
      <c r="T20" s="172" t="n"/>
      <c r="U20" s="176">
        <f>IF(Q20&lt;&gt;0,"FAIL",IF(R20&gt;0,"AB",IF(S20&gt;0,"WH","PASS")))</f>
        <v/>
      </c>
    </row>
    <row customHeight="1" ht="15" r="21" s="333" spans="1:66">
      <c r="A21" s="241" t="n">
        <v>12</v>
      </c>
      <c r="B21" s="238" t="n">
        <v>113216104026</v>
      </c>
      <c r="C21" s="239" t="s">
        <v>38</v>
      </c>
      <c r="D21" s="240" t="s">
        <v>556</v>
      </c>
      <c r="E21" s="172" t="s">
        <v>37</v>
      </c>
      <c r="F21" s="172" t="s">
        <v>36</v>
      </c>
      <c r="G21" s="172" t="s">
        <v>203</v>
      </c>
      <c r="H21" s="172" t="s">
        <v>36</v>
      </c>
      <c r="I21" s="172" t="s">
        <v>203</v>
      </c>
      <c r="J21" s="172" t="s">
        <v>203</v>
      </c>
      <c r="K21" s="172" t="s">
        <v>203</v>
      </c>
      <c r="L21" s="172" t="s">
        <v>203</v>
      </c>
      <c r="M21" s="173" t="n">
        <v>23</v>
      </c>
      <c r="N21" s="173">
        <f>IF(S21=0,23-SUMIF(E21:L21,"U*",$E$9:$L$9),0)</f>
        <v/>
      </c>
      <c r="O21" s="174">
        <f>(SUM(VLOOKUP(E21,$X$10:$Y$16,2)*E$9,VLOOKUP(F21,$X$10:$Y$16,2)*F$9,VLOOKUP(G21,$X$10:$Y$16,2)*G$9,VLOOKUP(H21,$X$10:$Y$16,2)*H$9,VLOOKUP(I21,$X$10:$Y$16,2)*I$9,VLOOKUP(J21,$X$10:$Y$16,2)*J$9,VLOOKUP(K21,$X$10:$Y$16,2)*K$9,VLOOKUP(L21,$X$10:$Y$16,2)*L$9))</f>
        <v/>
      </c>
      <c r="P21" s="175">
        <f>O21/N21</f>
        <v/>
      </c>
      <c r="Q21" s="173">
        <f>COUNTIF(E21:L21,"U")</f>
        <v/>
      </c>
      <c r="R21" s="172">
        <f>COUNTIF(E21:L21,"UA")</f>
        <v/>
      </c>
      <c r="S21" s="173">
        <f>COUNTIF(E21:L21,"WH")</f>
        <v/>
      </c>
      <c r="T21" s="173" t="n"/>
      <c r="U21" s="176">
        <f>IF(Q21&lt;&gt;0,"FAIL",IF(R21&gt;0,"AB",IF(S21&gt;0,"WH","PASS")))</f>
        <v/>
      </c>
    </row>
    <row customHeight="1" ht="15" r="22" s="333" spans="1:66">
      <c r="A22" s="237" t="n">
        <v>13</v>
      </c>
      <c r="B22" s="238" t="n">
        <v>113216104027</v>
      </c>
      <c r="C22" s="239" t="s">
        <v>38</v>
      </c>
      <c r="D22" s="242" t="s">
        <v>557</v>
      </c>
      <c r="E22" s="172" t="s">
        <v>38</v>
      </c>
      <c r="F22" s="172" t="s">
        <v>36</v>
      </c>
      <c r="G22" s="172" t="s">
        <v>36</v>
      </c>
      <c r="H22" s="172" t="s">
        <v>38</v>
      </c>
      <c r="I22" s="172" t="s">
        <v>203</v>
      </c>
      <c r="J22" s="172" t="s">
        <v>36</v>
      </c>
      <c r="K22" s="172" t="s">
        <v>203</v>
      </c>
      <c r="L22" s="172" t="s">
        <v>203</v>
      </c>
      <c r="M22" s="173" t="n">
        <v>23</v>
      </c>
      <c r="N22" s="173">
        <f>IF(S22=0,23-SUMIF(E22:L22,"U*",$E$9:$L$9),0)</f>
        <v/>
      </c>
      <c r="O22" s="174">
        <f>(SUM(VLOOKUP(E22,$X$10:$Y$16,2)*E$9,VLOOKUP(F22,$X$10:$Y$16,2)*F$9,VLOOKUP(G22,$X$10:$Y$16,2)*G$9,VLOOKUP(H22,$X$10:$Y$16,2)*H$9,VLOOKUP(I22,$X$10:$Y$16,2)*I$9,VLOOKUP(J22,$X$10:$Y$16,2)*J$9,VLOOKUP(K22,$X$10:$Y$16,2)*K$9,VLOOKUP(L22,$X$10:$Y$16,2)*L$9))</f>
        <v/>
      </c>
      <c r="P22" s="175">
        <f>O22/N22</f>
        <v/>
      </c>
      <c r="Q22" s="173">
        <f>COUNTIF(E22:L22,"U")</f>
        <v/>
      </c>
      <c r="R22" s="172">
        <f>COUNTIF(E22:L22,"UA")</f>
        <v/>
      </c>
      <c r="S22" s="173">
        <f>COUNTIF(E22:L22,"WH")</f>
        <v/>
      </c>
      <c r="T22" s="173" t="n"/>
      <c r="U22" s="176">
        <f>IF(Q22&lt;&gt;0,"FAIL",IF(R22&gt;0,"AB",IF(S22&gt;0,"WH","PASS")))</f>
        <v/>
      </c>
    </row>
    <row customHeight="1" ht="15" r="23" s="333" spans="1:66">
      <c r="A23" s="241" t="n">
        <v>14</v>
      </c>
      <c r="B23" s="238" t="n">
        <v>113216104033</v>
      </c>
      <c r="C23" s="239" t="s">
        <v>38</v>
      </c>
      <c r="D23" s="240" t="s">
        <v>558</v>
      </c>
      <c r="E23" s="172" t="s">
        <v>37</v>
      </c>
      <c r="F23" s="172" t="s">
        <v>38</v>
      </c>
      <c r="G23" s="172" t="s">
        <v>37</v>
      </c>
      <c r="H23" s="172" t="s">
        <v>37</v>
      </c>
      <c r="I23" s="172" t="s">
        <v>203</v>
      </c>
      <c r="J23" s="172" t="s">
        <v>203</v>
      </c>
      <c r="K23" s="172" t="s">
        <v>203</v>
      </c>
      <c r="L23" s="172" t="s">
        <v>203</v>
      </c>
      <c r="M23" s="173" t="n">
        <v>23</v>
      </c>
      <c r="N23" s="173">
        <f>IF(S23=0,23-SUMIF(E23:L23,"U*",$E$9:$L$9),0)</f>
        <v/>
      </c>
      <c r="O23" s="174">
        <f>(SUM(VLOOKUP(E23,$X$10:$Y$16,2)*E$9,VLOOKUP(F23,$X$10:$Y$16,2)*F$9,VLOOKUP(G23,$X$10:$Y$16,2)*G$9,VLOOKUP(H23,$X$10:$Y$16,2)*H$9,VLOOKUP(I23,$X$10:$Y$16,2)*I$9,VLOOKUP(J23,$X$10:$Y$16,2)*J$9,VLOOKUP(K23,$X$10:$Y$16,2)*K$9,VLOOKUP(L23,$X$10:$Y$16,2)*L$9))</f>
        <v/>
      </c>
      <c r="P23" s="175">
        <f>O23/N23</f>
        <v/>
      </c>
      <c r="Q23" s="173">
        <f>COUNTIF(E23:L23,"U")</f>
        <v/>
      </c>
      <c r="R23" s="172">
        <f>COUNTIF(E23:L23,"UA")</f>
        <v/>
      </c>
      <c r="S23" s="173">
        <f>COUNTIF(E23:L23,"WH")</f>
        <v/>
      </c>
      <c r="T23" s="172" t="n"/>
      <c r="U23" s="176">
        <f>IF(Q23&lt;&gt;0,"FAIL",IF(R23&gt;0,"AB",IF(S23&gt;0,"WH","PASS")))</f>
        <v/>
      </c>
    </row>
    <row customHeight="1" ht="15" r="24" s="333" spans="1:66">
      <c r="A24" s="237" t="n">
        <v>15</v>
      </c>
      <c r="B24" s="238" t="n">
        <v>113216104037</v>
      </c>
      <c r="C24" s="239" t="s">
        <v>38</v>
      </c>
      <c r="D24" s="242" t="s">
        <v>559</v>
      </c>
      <c r="E24" s="172" t="s">
        <v>205</v>
      </c>
      <c r="F24" s="172" t="s">
        <v>208</v>
      </c>
      <c r="G24" s="172" t="s">
        <v>206</v>
      </c>
      <c r="H24" s="172" t="s">
        <v>205</v>
      </c>
      <c r="I24" s="172" t="s">
        <v>36</v>
      </c>
      <c r="J24" s="172" t="s">
        <v>36</v>
      </c>
      <c r="K24" s="172" t="s">
        <v>37</v>
      </c>
      <c r="L24" s="172" t="s">
        <v>203</v>
      </c>
      <c r="M24" s="173" t="n">
        <v>23</v>
      </c>
      <c r="N24" s="173">
        <f>IF(S24=0,23-SUMIF(E24:L24,"U*",$E$9:$L$9),0)</f>
        <v/>
      </c>
      <c r="O24" s="174">
        <f>(SUM(VLOOKUP(E24,$X$10:$Y$16,2)*E$9,VLOOKUP(F24,$X$10:$Y$16,2)*F$9,VLOOKUP(G24,$X$10:$Y$16,2)*G$9,VLOOKUP(H24,$X$10:$Y$16,2)*H$9,VLOOKUP(I24,$X$10:$Y$16,2)*I$9,VLOOKUP(J24,$X$10:$Y$16,2)*J$9,VLOOKUP(K24,$X$10:$Y$16,2)*K$9,VLOOKUP(L24,$X$10:$Y$16,2)*L$9))</f>
        <v/>
      </c>
      <c r="P24" s="175">
        <f>O24/N24</f>
        <v/>
      </c>
      <c r="Q24" s="173">
        <f>COUNTIF(E24:L24,"U")</f>
        <v/>
      </c>
      <c r="R24" s="172">
        <f>COUNTIF(E24:L24,"UA")</f>
        <v/>
      </c>
      <c r="S24" s="173">
        <f>COUNTIF(E24:L24,"WH")</f>
        <v/>
      </c>
      <c r="T24" s="173" t="n"/>
      <c r="U24" s="176">
        <f>IF(Q24&lt;&gt;0,"FAIL",IF(R24&gt;0,"AB",IF(S24&gt;0,"WH","PASS")))</f>
        <v/>
      </c>
    </row>
    <row customHeight="1" ht="15" r="25" s="333" spans="1:66">
      <c r="A25" s="241" t="n">
        <v>16</v>
      </c>
      <c r="B25" s="238" t="n">
        <v>113216104038</v>
      </c>
      <c r="C25" s="239" t="s">
        <v>38</v>
      </c>
      <c r="D25" s="240" t="s">
        <v>560</v>
      </c>
      <c r="E25" s="172" t="s">
        <v>37</v>
      </c>
      <c r="F25" s="172" t="s">
        <v>37</v>
      </c>
      <c r="G25" s="172" t="s">
        <v>36</v>
      </c>
      <c r="H25" s="172" t="s">
        <v>36</v>
      </c>
      <c r="I25" s="172" t="s">
        <v>203</v>
      </c>
      <c r="J25" s="172" t="s">
        <v>203</v>
      </c>
      <c r="K25" s="172" t="s">
        <v>203</v>
      </c>
      <c r="L25" s="172" t="s">
        <v>203</v>
      </c>
      <c r="M25" s="173" t="n">
        <v>23</v>
      </c>
      <c r="N25" s="173">
        <f>IF(S25=0,23-SUMIF(E25:L25,"U*",$E$9:$L$9),0)</f>
        <v/>
      </c>
      <c r="O25" s="174">
        <f>(SUM(VLOOKUP(E25,$X$10:$Y$16,2)*E$9,VLOOKUP(F25,$X$10:$Y$16,2)*F$9,VLOOKUP(G25,$X$10:$Y$16,2)*G$9,VLOOKUP(H25,$X$10:$Y$16,2)*H$9,VLOOKUP(I25,$X$10:$Y$16,2)*I$9,VLOOKUP(J25,$X$10:$Y$16,2)*J$9,VLOOKUP(K25,$X$10:$Y$16,2)*K$9,VLOOKUP(L25,$X$10:$Y$16,2)*L$9))</f>
        <v/>
      </c>
      <c r="P25" s="175">
        <f>O25/N25</f>
        <v/>
      </c>
      <c r="Q25" s="173">
        <f>COUNTIF(E25:L25,"U")</f>
        <v/>
      </c>
      <c r="R25" s="172">
        <f>COUNTIF(E25:L25,"UA")</f>
        <v/>
      </c>
      <c r="S25" s="173">
        <f>COUNTIF(E25:L25,"WH")</f>
        <v/>
      </c>
      <c r="T25" s="173" t="n"/>
      <c r="U25" s="176">
        <f>IF(Q25&lt;&gt;0,"FAIL",IF(R25&gt;0,"AB",IF(S25&gt;0,"WH","PASS")))</f>
        <v/>
      </c>
    </row>
    <row customHeight="1" ht="15" r="26" s="333" spans="1:66">
      <c r="A26" s="237" t="n">
        <v>17</v>
      </c>
      <c r="B26" s="238" t="n">
        <v>113216104045</v>
      </c>
      <c r="C26" s="239" t="s">
        <v>38</v>
      </c>
      <c r="D26" s="240" t="s">
        <v>561</v>
      </c>
      <c r="E26" s="172" t="s">
        <v>205</v>
      </c>
      <c r="F26" s="172" t="s">
        <v>206</v>
      </c>
      <c r="G26" s="172" t="s">
        <v>38</v>
      </c>
      <c r="H26" s="172" t="s">
        <v>38</v>
      </c>
      <c r="I26" s="172" t="s">
        <v>36</v>
      </c>
      <c r="J26" s="172" t="s">
        <v>36</v>
      </c>
      <c r="K26" s="172" t="s">
        <v>203</v>
      </c>
      <c r="L26" s="172" t="s">
        <v>203</v>
      </c>
      <c r="M26" s="173" t="n">
        <v>23</v>
      </c>
      <c r="N26" s="173">
        <f>IF(S26=0,23-SUMIF(E26:L26,"U*",$E$9:$L$9),0)</f>
        <v/>
      </c>
      <c r="O26" s="174">
        <f>(SUM(VLOOKUP(E26,$X$10:$Y$16,2)*E$9,VLOOKUP(F26,$X$10:$Y$16,2)*F$9,VLOOKUP(G26,$X$10:$Y$16,2)*G$9,VLOOKUP(H26,$X$10:$Y$16,2)*H$9,VLOOKUP(I26,$X$10:$Y$16,2)*I$9,VLOOKUP(J26,$X$10:$Y$16,2)*J$9,VLOOKUP(K26,$X$10:$Y$16,2)*K$9,VLOOKUP(L26,$X$10:$Y$16,2)*L$9))</f>
        <v/>
      </c>
      <c r="P26" s="175">
        <f>O26/N26</f>
        <v/>
      </c>
      <c r="Q26" s="173">
        <f>COUNTIF(E26:L26,"U")</f>
        <v/>
      </c>
      <c r="R26" s="172">
        <f>COUNTIF(E26:L26,"UA")</f>
        <v/>
      </c>
      <c r="S26" s="173">
        <f>COUNTIF(E26:L26,"WH")</f>
        <v/>
      </c>
      <c r="T26" s="172" t="n"/>
      <c r="U26" s="176">
        <f>IF(Q26&lt;&gt;0,"FAIL",IF(R26&gt;0,"AB",IF(S26&gt;0,"WH","PASS")))</f>
        <v/>
      </c>
    </row>
    <row customHeight="1" ht="15" r="27" s="333" spans="1:66">
      <c r="A27" s="241" t="n">
        <v>18</v>
      </c>
      <c r="B27" s="239" t="n">
        <v>113216104046</v>
      </c>
      <c r="C27" s="239" t="s">
        <v>38</v>
      </c>
      <c r="D27" s="242" t="s">
        <v>562</v>
      </c>
      <c r="E27" s="172" t="s">
        <v>205</v>
      </c>
      <c r="F27" s="172" t="s">
        <v>38</v>
      </c>
      <c r="G27" s="172" t="s">
        <v>205</v>
      </c>
      <c r="H27" s="172" t="s">
        <v>208</v>
      </c>
      <c r="I27" s="172" t="s">
        <v>36</v>
      </c>
      <c r="J27" s="172" t="s">
        <v>36</v>
      </c>
      <c r="K27" s="172" t="s">
        <v>36</v>
      </c>
      <c r="L27" s="172" t="s">
        <v>203</v>
      </c>
      <c r="M27" s="173" t="n">
        <v>23</v>
      </c>
      <c r="N27" s="173">
        <f>IF(S27=0,23-SUMIF(E27:L27,"U*",$E$9:$L$9),0)</f>
        <v/>
      </c>
      <c r="O27" s="174">
        <f>(SUM(VLOOKUP(E27,$X$10:$Y$16,2)*E$9,VLOOKUP(F27,$X$10:$Y$16,2)*F$9,VLOOKUP(G27,$X$10:$Y$16,2)*G$9,VLOOKUP(H27,$X$10:$Y$16,2)*H$9,VLOOKUP(I27,$X$10:$Y$16,2)*I$9,VLOOKUP(J27,$X$10:$Y$16,2)*J$9,VLOOKUP(K27,$X$10:$Y$16,2)*K$9,VLOOKUP(L27,$X$10:$Y$16,2)*L$9))</f>
        <v/>
      </c>
      <c r="P27" s="175">
        <f>O27/N27</f>
        <v/>
      </c>
      <c r="Q27" s="173">
        <f>COUNTIF(E27:L27,"U")</f>
        <v/>
      </c>
      <c r="R27" s="172">
        <f>COUNTIF(E27:L27,"UA")</f>
        <v/>
      </c>
      <c r="S27" s="173">
        <f>COUNTIF(E27:L27,"WH")</f>
        <v/>
      </c>
      <c r="T27" s="173" t="n"/>
      <c r="U27" s="176">
        <f>IF(Q27&lt;&gt;0,"FAIL",IF(R27&gt;0,"AB",IF(S27&gt;0,"WH","PASS")))</f>
        <v/>
      </c>
    </row>
    <row customHeight="1" ht="15" r="28" s="333" spans="1:66">
      <c r="A28" s="237" t="n">
        <v>19</v>
      </c>
      <c r="B28" s="238" t="n">
        <v>113216104048</v>
      </c>
      <c r="C28" s="239" t="s">
        <v>38</v>
      </c>
      <c r="D28" s="240" t="s">
        <v>563</v>
      </c>
      <c r="E28" s="172" t="s">
        <v>37</v>
      </c>
      <c r="F28" s="172" t="s">
        <v>36</v>
      </c>
      <c r="G28" s="172" t="s">
        <v>36</v>
      </c>
      <c r="H28" s="172" t="s">
        <v>36</v>
      </c>
      <c r="I28" s="172" t="s">
        <v>203</v>
      </c>
      <c r="J28" s="172" t="s">
        <v>203</v>
      </c>
      <c r="K28" s="172" t="s">
        <v>203</v>
      </c>
      <c r="L28" s="172" t="s">
        <v>203</v>
      </c>
      <c r="M28" s="173" t="n">
        <v>23</v>
      </c>
      <c r="N28" s="173">
        <f>IF(S28=0,23-SUMIF(E28:L28,"U*",$E$9:$L$9),0)</f>
        <v/>
      </c>
      <c r="O28" s="174">
        <f>(SUM(VLOOKUP(E28,$X$10:$Y$16,2)*E$9,VLOOKUP(F28,$X$10:$Y$16,2)*F$9,VLOOKUP(G28,$X$10:$Y$16,2)*G$9,VLOOKUP(H28,$X$10:$Y$16,2)*H$9,VLOOKUP(I28,$X$10:$Y$16,2)*I$9,VLOOKUP(J28,$X$10:$Y$16,2)*J$9,VLOOKUP(K28,$X$10:$Y$16,2)*K$9,VLOOKUP(L28,$X$10:$Y$16,2)*L$9))</f>
        <v/>
      </c>
      <c r="P28" s="175">
        <f>O28/N28</f>
        <v/>
      </c>
      <c r="Q28" s="173">
        <f>COUNTIF(E28:L28,"U")</f>
        <v/>
      </c>
      <c r="R28" s="172">
        <f>COUNTIF(E28:L28,"UA")</f>
        <v/>
      </c>
      <c r="S28" s="173">
        <f>COUNTIF(E28:L28,"WH")</f>
        <v/>
      </c>
      <c r="T28" s="173" t="n"/>
      <c r="U28" s="176">
        <f>IF(Q28&lt;&gt;0,"FAIL",IF(R28&gt;0,"AB",IF(S28&gt;0,"WH","PASS")))</f>
        <v/>
      </c>
    </row>
    <row customHeight="1" ht="15" r="29" s="333" spans="1:66">
      <c r="A29" s="241" t="n">
        <v>20</v>
      </c>
      <c r="B29" s="238" t="n">
        <v>113216104053</v>
      </c>
      <c r="C29" s="239" t="s">
        <v>38</v>
      </c>
      <c r="D29" s="242" t="s">
        <v>564</v>
      </c>
      <c r="E29" s="172" t="s">
        <v>206</v>
      </c>
      <c r="F29" s="172" t="s">
        <v>38</v>
      </c>
      <c r="G29" s="172" t="s">
        <v>38</v>
      </c>
      <c r="H29" s="172" t="s">
        <v>38</v>
      </c>
      <c r="I29" s="172" t="s">
        <v>36</v>
      </c>
      <c r="J29" s="172" t="s">
        <v>36</v>
      </c>
      <c r="K29" s="172" t="s">
        <v>37</v>
      </c>
      <c r="L29" s="172" t="s">
        <v>203</v>
      </c>
      <c r="M29" s="173" t="n">
        <v>23</v>
      </c>
      <c r="N29" s="173">
        <f>IF(S29=0,23-SUMIF(E29:L29,"U*",$E$9:$L$9),0)</f>
        <v/>
      </c>
      <c r="O29" s="174">
        <f>(SUM(VLOOKUP(E29,$X$10:$Y$16,2)*E$9,VLOOKUP(F29,$X$10:$Y$16,2)*F$9,VLOOKUP(G29,$X$10:$Y$16,2)*G$9,VLOOKUP(H29,$X$10:$Y$16,2)*H$9,VLOOKUP(I29,$X$10:$Y$16,2)*I$9,VLOOKUP(J29,$X$10:$Y$16,2)*J$9,VLOOKUP(K29,$X$10:$Y$16,2)*K$9,VLOOKUP(L29,$X$10:$Y$16,2)*L$9))</f>
        <v/>
      </c>
      <c r="P29" s="175">
        <f>O29/N29</f>
        <v/>
      </c>
      <c r="Q29" s="173">
        <f>COUNTIF(E29:L29,"U")</f>
        <v/>
      </c>
      <c r="R29" s="172">
        <f>COUNTIF(E29:L29,"UA")</f>
        <v/>
      </c>
      <c r="S29" s="173">
        <f>COUNTIF(E29:L29,"WH")</f>
        <v/>
      </c>
      <c r="T29" s="172" t="n"/>
      <c r="U29" s="176">
        <f>IF(Q29&lt;&gt;0,"FAIL",IF(R29&gt;0,"AB",IF(S29&gt;0,"WH","PASS")))</f>
        <v/>
      </c>
    </row>
    <row customHeight="1" ht="15" r="30" s="333" spans="1:66">
      <c r="A30" s="237" t="n">
        <v>21</v>
      </c>
      <c r="B30" s="238" t="n">
        <v>113216104059</v>
      </c>
      <c r="C30" s="239" t="s">
        <v>38</v>
      </c>
      <c r="D30" s="240" t="s">
        <v>565</v>
      </c>
      <c r="E30" s="172" t="s">
        <v>38</v>
      </c>
      <c r="F30" s="172" t="s">
        <v>37</v>
      </c>
      <c r="G30" s="172" t="s">
        <v>38</v>
      </c>
      <c r="H30" s="172" t="s">
        <v>37</v>
      </c>
      <c r="I30" s="172" t="s">
        <v>203</v>
      </c>
      <c r="J30" s="172" t="s">
        <v>203</v>
      </c>
      <c r="K30" s="172" t="s">
        <v>203</v>
      </c>
      <c r="L30" s="172" t="s">
        <v>203</v>
      </c>
      <c r="M30" s="173" t="n">
        <v>23</v>
      </c>
      <c r="N30" s="173">
        <f>IF(S30=0,23-SUMIF(E30:L30,"U*",$E$9:$L$9),0)</f>
        <v/>
      </c>
      <c r="O30" s="174">
        <f>(SUM(VLOOKUP(E30,$X$10:$Y$16,2)*E$9,VLOOKUP(F30,$X$10:$Y$16,2)*F$9,VLOOKUP(G30,$X$10:$Y$16,2)*G$9,VLOOKUP(H30,$X$10:$Y$16,2)*H$9,VLOOKUP(I30,$X$10:$Y$16,2)*I$9,VLOOKUP(J30,$X$10:$Y$16,2)*J$9,VLOOKUP(K30,$X$10:$Y$16,2)*K$9,VLOOKUP(L30,$X$10:$Y$16,2)*L$9))</f>
        <v/>
      </c>
      <c r="P30" s="175">
        <f>O30/N30</f>
        <v/>
      </c>
      <c r="Q30" s="173">
        <f>COUNTIF(E30:L30,"U")</f>
        <v/>
      </c>
      <c r="R30" s="172">
        <f>COUNTIF(E30:L30,"UA")</f>
        <v/>
      </c>
      <c r="S30" s="173">
        <f>COUNTIF(E30:L30,"WH")</f>
        <v/>
      </c>
      <c r="T30" s="173" t="n"/>
      <c r="U30" s="176">
        <f>IF(Q30&lt;&gt;0,"FAIL",IF(R30&gt;0,"AB",IF(S30&gt;0,"WH","PASS")))</f>
        <v/>
      </c>
    </row>
    <row customHeight="1" ht="15" r="31" s="333" spans="1:66">
      <c r="A31" s="241" t="n">
        <v>22</v>
      </c>
      <c r="B31" s="239" t="n">
        <v>113216104062</v>
      </c>
      <c r="C31" s="239" t="s">
        <v>38</v>
      </c>
      <c r="D31" s="240" t="s">
        <v>566</v>
      </c>
      <c r="E31" s="172" t="s">
        <v>37</v>
      </c>
      <c r="F31" s="172" t="s">
        <v>36</v>
      </c>
      <c r="G31" s="172" t="s">
        <v>208</v>
      </c>
      <c r="H31" s="172" t="s">
        <v>36</v>
      </c>
      <c r="I31" s="172" t="s">
        <v>203</v>
      </c>
      <c r="J31" s="172" t="s">
        <v>203</v>
      </c>
      <c r="K31" s="172" t="s">
        <v>203</v>
      </c>
      <c r="L31" s="172" t="s">
        <v>203</v>
      </c>
      <c r="M31" s="173" t="n">
        <v>23</v>
      </c>
      <c r="N31" s="173">
        <f>IF(S31=0,23-SUMIF(E31:L31,"U*",$E$9:$L$9),0)</f>
        <v/>
      </c>
      <c r="O31" s="174">
        <f>(SUM(VLOOKUP(E31,$X$10:$Y$16,2)*E$9,VLOOKUP(F31,$X$10:$Y$16,2)*F$9,VLOOKUP(G31,$X$10:$Y$16,2)*G$9,VLOOKUP(H31,$X$10:$Y$16,2)*H$9,VLOOKUP(I31,$X$10:$Y$16,2)*I$9,VLOOKUP(J31,$X$10:$Y$16,2)*J$9,VLOOKUP(K31,$X$10:$Y$16,2)*K$9,VLOOKUP(L31,$X$10:$Y$16,2)*L$9))</f>
        <v/>
      </c>
      <c r="P31" s="175">
        <f>O31/N31</f>
        <v/>
      </c>
      <c r="Q31" s="173">
        <f>COUNTIF(E31:L31,"U")</f>
        <v/>
      </c>
      <c r="R31" s="172">
        <f>COUNTIF(E31:L31,"UA")</f>
        <v/>
      </c>
      <c r="S31" s="173">
        <f>COUNTIF(E31:L31,"WH")</f>
        <v/>
      </c>
      <c r="T31" s="173" t="n"/>
      <c r="U31" s="176">
        <f>IF(Q31&lt;&gt;0,"FAIL",IF(R31&gt;0,"AB",IF(S31&gt;0,"WH","PASS")))</f>
        <v/>
      </c>
    </row>
    <row customHeight="1" ht="15" r="32" s="333" spans="1:66">
      <c r="A32" s="237" t="n">
        <v>23</v>
      </c>
      <c r="B32" s="239" t="n">
        <v>113216104064</v>
      </c>
      <c r="C32" s="239" t="s">
        <v>38</v>
      </c>
      <c r="D32" s="240" t="s">
        <v>567</v>
      </c>
      <c r="E32" s="172" t="s">
        <v>38</v>
      </c>
      <c r="F32" s="172" t="s">
        <v>36</v>
      </c>
      <c r="G32" s="172" t="s">
        <v>38</v>
      </c>
      <c r="H32" s="172" t="s">
        <v>36</v>
      </c>
      <c r="I32" s="172" t="s">
        <v>203</v>
      </c>
      <c r="J32" s="172" t="s">
        <v>36</v>
      </c>
      <c r="K32" s="172" t="s">
        <v>36</v>
      </c>
      <c r="L32" s="172" t="s">
        <v>203</v>
      </c>
      <c r="M32" s="173" t="n">
        <v>23</v>
      </c>
      <c r="N32" s="173">
        <f>IF(S32=0,23-SUMIF(E32:L32,"U*",$E$9:$L$9),0)</f>
        <v/>
      </c>
      <c r="O32" s="174">
        <f>(SUM(VLOOKUP(E32,$X$10:$Y$16,2)*E$9,VLOOKUP(F32,$X$10:$Y$16,2)*F$9,VLOOKUP(G32,$X$10:$Y$16,2)*G$9,VLOOKUP(H32,$X$10:$Y$16,2)*H$9,VLOOKUP(I32,$X$10:$Y$16,2)*I$9,VLOOKUP(J32,$X$10:$Y$16,2)*J$9,VLOOKUP(K32,$X$10:$Y$16,2)*K$9,VLOOKUP(L32,$X$10:$Y$16,2)*L$9))</f>
        <v/>
      </c>
      <c r="P32" s="175">
        <f>O32/N32</f>
        <v/>
      </c>
      <c r="Q32" s="173">
        <f>COUNTIF(E32:L32,"U")</f>
        <v/>
      </c>
      <c r="R32" s="172">
        <f>COUNTIF(E32:L32,"UA")</f>
        <v/>
      </c>
      <c r="S32" s="173">
        <f>COUNTIF(E32:L32,"WH")</f>
        <v/>
      </c>
      <c r="T32" s="172" t="n"/>
      <c r="U32" s="176">
        <f>IF(Q32&lt;&gt;0,"FAIL",IF(R32&gt;0,"AB",IF(S32&gt;0,"WH","PASS")))</f>
        <v/>
      </c>
    </row>
    <row customHeight="1" ht="15" r="33" s="333" spans="1:66">
      <c r="A33" s="241" t="n">
        <v>24</v>
      </c>
      <c r="B33" s="238" t="n">
        <v>113216104071</v>
      </c>
      <c r="C33" s="239" t="s">
        <v>38</v>
      </c>
      <c r="D33" s="240" t="s">
        <v>568</v>
      </c>
      <c r="E33" s="172" t="s">
        <v>37</v>
      </c>
      <c r="F33" s="172" t="s">
        <v>37</v>
      </c>
      <c r="G33" s="172" t="s">
        <v>37</v>
      </c>
      <c r="H33" s="172" t="s">
        <v>36</v>
      </c>
      <c r="I33" s="172" t="s">
        <v>203</v>
      </c>
      <c r="J33" s="172" t="s">
        <v>203</v>
      </c>
      <c r="K33" s="172" t="s">
        <v>203</v>
      </c>
      <c r="L33" s="172" t="s">
        <v>203</v>
      </c>
      <c r="M33" s="173" t="n">
        <v>23</v>
      </c>
      <c r="N33" s="173">
        <f>IF(S33=0,23-SUMIF(E33:L33,"U*",$E$9:$L$9),0)</f>
        <v/>
      </c>
      <c r="O33" s="174">
        <f>(SUM(VLOOKUP(E33,$X$10:$Y$16,2)*E$9,VLOOKUP(F33,$X$10:$Y$16,2)*F$9,VLOOKUP(G33,$X$10:$Y$16,2)*G$9,VLOOKUP(H33,$X$10:$Y$16,2)*H$9,VLOOKUP(I33,$X$10:$Y$16,2)*I$9,VLOOKUP(J33,$X$10:$Y$16,2)*J$9,VLOOKUP(K33,$X$10:$Y$16,2)*K$9,VLOOKUP(L33,$X$10:$Y$16,2)*L$9))</f>
        <v/>
      </c>
      <c r="P33" s="175">
        <f>O33/N33</f>
        <v/>
      </c>
      <c r="Q33" s="173">
        <f>COUNTIF(E33:L33,"U")</f>
        <v/>
      </c>
      <c r="R33" s="172">
        <f>COUNTIF(E33:L33,"UA")</f>
        <v/>
      </c>
      <c r="S33" s="173">
        <f>COUNTIF(E33:L33,"WH")</f>
        <v/>
      </c>
      <c r="T33" s="173" t="n"/>
      <c r="U33" s="176">
        <f>IF(Q33&lt;&gt;0,"FAIL",IF(R33&gt;0,"AB",IF(S33&gt;0,"WH","PASS")))</f>
        <v/>
      </c>
    </row>
    <row customHeight="1" ht="15" r="34" s="333" spans="1:66">
      <c r="A34" s="237" t="n">
        <v>25</v>
      </c>
      <c r="B34" s="239" t="n">
        <v>113216104074</v>
      </c>
      <c r="C34" s="239" t="s">
        <v>38</v>
      </c>
      <c r="D34" s="242" t="s">
        <v>569</v>
      </c>
      <c r="E34" s="172" t="s">
        <v>206</v>
      </c>
      <c r="F34" s="172" t="s">
        <v>206</v>
      </c>
      <c r="G34" s="172" t="s">
        <v>208</v>
      </c>
      <c r="H34" s="172" t="s">
        <v>205</v>
      </c>
      <c r="I34" s="172" t="s">
        <v>36</v>
      </c>
      <c r="J34" s="172" t="s">
        <v>37</v>
      </c>
      <c r="K34" s="172" t="s">
        <v>38</v>
      </c>
      <c r="L34" s="172" t="s">
        <v>203</v>
      </c>
      <c r="M34" s="173" t="n">
        <v>23</v>
      </c>
      <c r="N34" s="173">
        <f>IF(S34=0,23-SUMIF(E34:L34,"U*",$E$9:$L$9),0)</f>
        <v/>
      </c>
      <c r="O34" s="174">
        <f>(SUM(VLOOKUP(E34,$X$10:$Y$16,2)*E$9,VLOOKUP(F34,$X$10:$Y$16,2)*F$9,VLOOKUP(G34,$X$10:$Y$16,2)*G$9,VLOOKUP(H34,$X$10:$Y$16,2)*H$9,VLOOKUP(I34,$X$10:$Y$16,2)*I$9,VLOOKUP(J34,$X$10:$Y$16,2)*J$9,VLOOKUP(K34,$X$10:$Y$16,2)*K$9,VLOOKUP(L34,$X$10:$Y$16,2)*L$9))</f>
        <v/>
      </c>
      <c r="P34" s="175">
        <f>O34/N34</f>
        <v/>
      </c>
      <c r="Q34" s="173">
        <f>COUNTIF(E34:L34,"U")</f>
        <v/>
      </c>
      <c r="R34" s="172">
        <f>COUNTIF(E34:L34,"UA")</f>
        <v/>
      </c>
      <c r="S34" s="173">
        <f>COUNTIF(E34:L34,"WH")</f>
        <v/>
      </c>
      <c r="T34" s="173" t="n"/>
      <c r="U34" s="176">
        <f>IF(Q34&lt;&gt;0,"FAIL",IF(R34&gt;0,"AB",IF(S34&gt;0,"WH","PASS")))</f>
        <v/>
      </c>
    </row>
    <row customHeight="1" ht="15" r="35" s="333" spans="1:66">
      <c r="A35" s="241" t="n">
        <v>26</v>
      </c>
      <c r="B35" s="238" t="n">
        <v>113216104075</v>
      </c>
      <c r="C35" s="239" t="s">
        <v>38</v>
      </c>
      <c r="D35" s="240" t="s">
        <v>570</v>
      </c>
      <c r="E35" s="172" t="s">
        <v>38</v>
      </c>
      <c r="F35" s="172" t="s">
        <v>38</v>
      </c>
      <c r="G35" s="172" t="s">
        <v>38</v>
      </c>
      <c r="H35" s="172" t="s">
        <v>37</v>
      </c>
      <c r="I35" s="172" t="s">
        <v>203</v>
      </c>
      <c r="J35" s="172" t="s">
        <v>36</v>
      </c>
      <c r="K35" s="172" t="s">
        <v>203</v>
      </c>
      <c r="L35" s="172" t="s">
        <v>203</v>
      </c>
      <c r="M35" s="173" t="n">
        <v>23</v>
      </c>
      <c r="N35" s="173">
        <f>IF(S35=0,23-SUMIF(E35:L35,"U*",$E$9:$L$9),0)</f>
        <v/>
      </c>
      <c r="O35" s="174">
        <f>(SUM(VLOOKUP(E35,$X$10:$Y$16,2)*E$9,VLOOKUP(F35,$X$10:$Y$16,2)*F$9,VLOOKUP(G35,$X$10:$Y$16,2)*G$9,VLOOKUP(H35,$X$10:$Y$16,2)*H$9,VLOOKUP(I35,$X$10:$Y$16,2)*I$9,VLOOKUP(J35,$X$10:$Y$16,2)*J$9,VLOOKUP(K35,$X$10:$Y$16,2)*K$9,VLOOKUP(L35,$X$10:$Y$16,2)*L$9))</f>
        <v/>
      </c>
      <c r="P35" s="175">
        <f>O35/N35</f>
        <v/>
      </c>
      <c r="Q35" s="173">
        <f>COUNTIF(E35:L35,"U")</f>
        <v/>
      </c>
      <c r="R35" s="172">
        <f>COUNTIF(E35:L35,"UA")</f>
        <v/>
      </c>
      <c r="S35" s="173">
        <f>COUNTIF(E35:L35,"WH")</f>
        <v/>
      </c>
      <c r="T35" s="172" t="n"/>
      <c r="U35" s="176">
        <f>IF(Q35&lt;&gt;0,"FAIL",IF(R35&gt;0,"AB",IF(S35&gt;0,"WH","PASS")))</f>
        <v/>
      </c>
    </row>
    <row customHeight="1" ht="15" r="36" s="333" spans="1:66">
      <c r="A36" s="237" t="n">
        <v>27</v>
      </c>
      <c r="B36" s="238" t="n">
        <v>113216104077</v>
      </c>
      <c r="C36" s="239" t="s">
        <v>38</v>
      </c>
      <c r="D36" s="240" t="s">
        <v>571</v>
      </c>
      <c r="E36" s="172" t="s">
        <v>37</v>
      </c>
      <c r="F36" s="172" t="s">
        <v>208</v>
      </c>
      <c r="G36" s="172" t="s">
        <v>36</v>
      </c>
      <c r="H36" s="172" t="s">
        <v>36</v>
      </c>
      <c r="I36" s="172" t="s">
        <v>203</v>
      </c>
      <c r="J36" s="172" t="s">
        <v>36</v>
      </c>
      <c r="K36" s="172" t="s">
        <v>203</v>
      </c>
      <c r="L36" s="172" t="s">
        <v>203</v>
      </c>
      <c r="M36" s="173" t="n">
        <v>23</v>
      </c>
      <c r="N36" s="173">
        <f>IF(S36=0,23-SUMIF(E36:L36,"U*",$E$9:$L$9),0)</f>
        <v/>
      </c>
      <c r="O36" s="174">
        <f>(SUM(VLOOKUP(E36,$X$10:$Y$16,2)*E$9,VLOOKUP(F36,$X$10:$Y$16,2)*F$9,VLOOKUP(G36,$X$10:$Y$16,2)*G$9,VLOOKUP(H36,$X$10:$Y$16,2)*H$9,VLOOKUP(I36,$X$10:$Y$16,2)*I$9,VLOOKUP(J36,$X$10:$Y$16,2)*J$9,VLOOKUP(K36,$X$10:$Y$16,2)*K$9,VLOOKUP(L36,$X$10:$Y$16,2)*L$9))</f>
        <v/>
      </c>
      <c r="P36" s="175">
        <f>O36/N36</f>
        <v/>
      </c>
      <c r="Q36" s="173">
        <f>COUNTIF(E36:L36,"U")</f>
        <v/>
      </c>
      <c r="R36" s="172">
        <f>COUNTIF(E36:L36,"UA")</f>
        <v/>
      </c>
      <c r="S36" s="173">
        <f>COUNTIF(E36:L36,"WH")</f>
        <v/>
      </c>
      <c r="T36" s="173" t="n"/>
      <c r="U36" s="176">
        <f>IF(Q36&lt;&gt;0,"FAIL",IF(R36&gt;0,"AB",IF(S36&gt;0,"WH","PASS")))</f>
        <v/>
      </c>
    </row>
    <row customHeight="1" ht="15" r="37" s="333" spans="1:66">
      <c r="A37" s="241" t="n">
        <v>28</v>
      </c>
      <c r="B37" s="238" t="n">
        <v>113216104078</v>
      </c>
      <c r="C37" s="239" t="s">
        <v>38</v>
      </c>
      <c r="D37" s="240" t="s">
        <v>572</v>
      </c>
      <c r="E37" s="172" t="s">
        <v>36</v>
      </c>
      <c r="F37" s="172" t="s">
        <v>37</v>
      </c>
      <c r="G37" s="172" t="s">
        <v>36</v>
      </c>
      <c r="H37" s="172" t="s">
        <v>36</v>
      </c>
      <c r="I37" s="172" t="s">
        <v>203</v>
      </c>
      <c r="J37" s="172" t="s">
        <v>203</v>
      </c>
      <c r="K37" s="172" t="s">
        <v>203</v>
      </c>
      <c r="L37" s="172" t="s">
        <v>203</v>
      </c>
      <c r="M37" s="173" t="n">
        <v>23</v>
      </c>
      <c r="N37" s="173">
        <f>IF(S37=0,23-SUMIF(E37:L37,"U*",$E$9:$L$9),0)</f>
        <v/>
      </c>
      <c r="O37" s="174">
        <f>(SUM(VLOOKUP(E37,$X$10:$Y$16,2)*E$9,VLOOKUP(F37,$X$10:$Y$16,2)*F$9,VLOOKUP(G37,$X$10:$Y$16,2)*G$9,VLOOKUP(H37,$X$10:$Y$16,2)*H$9,VLOOKUP(I37,$X$10:$Y$16,2)*I$9,VLOOKUP(J37,$X$10:$Y$16,2)*J$9,VLOOKUP(K37,$X$10:$Y$16,2)*K$9,VLOOKUP(L37,$X$10:$Y$16,2)*L$9))</f>
        <v/>
      </c>
      <c r="P37" s="175">
        <f>O37/N37</f>
        <v/>
      </c>
      <c r="Q37" s="173">
        <f>COUNTIF(E37:L37,"U")</f>
        <v/>
      </c>
      <c r="R37" s="172">
        <f>COUNTIF(E37:L37,"UA")</f>
        <v/>
      </c>
      <c r="S37" s="173">
        <f>COUNTIF(E37:L37,"WH")</f>
        <v/>
      </c>
      <c r="T37" s="173" t="n"/>
      <c r="U37" s="176">
        <f>IF(Q37&lt;&gt;0,"FAIL",IF(R37&gt;0,"AB",IF(S37&gt;0,"WH","PASS")))</f>
        <v/>
      </c>
    </row>
    <row customHeight="1" ht="15" r="38" s="333" spans="1:66">
      <c r="A38" s="237" t="n">
        <v>29</v>
      </c>
      <c r="B38" s="238" t="n">
        <v>113216104079</v>
      </c>
      <c r="C38" s="239" t="s">
        <v>38</v>
      </c>
      <c r="D38" s="242" t="s">
        <v>573</v>
      </c>
      <c r="E38" s="172" t="s">
        <v>208</v>
      </c>
      <c r="F38" s="172" t="s">
        <v>206</v>
      </c>
      <c r="G38" s="172" t="s">
        <v>208</v>
      </c>
      <c r="H38" s="172" t="s">
        <v>38</v>
      </c>
      <c r="I38" s="172" t="s">
        <v>203</v>
      </c>
      <c r="J38" s="172" t="s">
        <v>36</v>
      </c>
      <c r="K38" s="172" t="s">
        <v>203</v>
      </c>
      <c r="L38" s="172" t="s">
        <v>203</v>
      </c>
      <c r="M38" s="173" t="n">
        <v>23</v>
      </c>
      <c r="N38" s="173">
        <f>IF(S38=0,23-SUMIF(E38:L38,"U*",$E$9:$L$9),0)</f>
        <v/>
      </c>
      <c r="O38" s="174">
        <f>(SUM(VLOOKUP(E38,$X$10:$Y$16,2)*E$9,VLOOKUP(F38,$X$10:$Y$16,2)*F$9,VLOOKUP(G38,$X$10:$Y$16,2)*G$9,VLOOKUP(H38,$X$10:$Y$16,2)*H$9,VLOOKUP(I38,$X$10:$Y$16,2)*I$9,VLOOKUP(J38,$X$10:$Y$16,2)*J$9,VLOOKUP(K38,$X$10:$Y$16,2)*K$9,VLOOKUP(L38,$X$10:$Y$16,2)*L$9))</f>
        <v/>
      </c>
      <c r="P38" s="175">
        <f>O38/N38</f>
        <v/>
      </c>
      <c r="Q38" s="173">
        <f>COUNTIF(E38:L38,"U")</f>
        <v/>
      </c>
      <c r="R38" s="172">
        <f>COUNTIF(E38:L38,"UA")</f>
        <v/>
      </c>
      <c r="S38" s="173">
        <f>COUNTIF(E38:L38,"WH")</f>
        <v/>
      </c>
      <c r="T38" s="172" t="n"/>
      <c r="U38" s="176">
        <f>IF(Q38&lt;&gt;0,"FAIL",IF(R38&gt;0,"AB",IF(S38&gt;0,"WH","PASS")))</f>
        <v/>
      </c>
    </row>
    <row customHeight="1" ht="15" r="39" s="333" spans="1:66">
      <c r="A39" s="241" t="n">
        <v>30</v>
      </c>
      <c r="B39" s="238" t="n">
        <v>113216104080</v>
      </c>
      <c r="C39" s="239" t="s">
        <v>38</v>
      </c>
      <c r="D39" s="240" t="s">
        <v>574</v>
      </c>
      <c r="E39" s="172" t="s">
        <v>203</v>
      </c>
      <c r="F39" s="172" t="s">
        <v>37</v>
      </c>
      <c r="G39" s="172" t="s">
        <v>37</v>
      </c>
      <c r="H39" s="172" t="s">
        <v>36</v>
      </c>
      <c r="I39" s="172" t="s">
        <v>203</v>
      </c>
      <c r="J39" s="172" t="s">
        <v>203</v>
      </c>
      <c r="K39" s="172" t="s">
        <v>203</v>
      </c>
      <c r="L39" s="172" t="s">
        <v>203</v>
      </c>
      <c r="M39" s="173" t="n">
        <v>23</v>
      </c>
      <c r="N39" s="173">
        <f>IF(S39=0,23-SUMIF(E39:L39,"U*",$E$9:$L$9),0)</f>
        <v/>
      </c>
      <c r="O39" s="174">
        <f>(SUM(VLOOKUP(E39,$X$10:$Y$16,2)*E$9,VLOOKUP(F39,$X$10:$Y$16,2)*F$9,VLOOKUP(G39,$X$10:$Y$16,2)*G$9,VLOOKUP(H39,$X$10:$Y$16,2)*H$9,VLOOKUP(I39,$X$10:$Y$16,2)*I$9,VLOOKUP(J39,$X$10:$Y$16,2)*J$9,VLOOKUP(K39,$X$10:$Y$16,2)*K$9,VLOOKUP(L39,$X$10:$Y$16,2)*L$9))</f>
        <v/>
      </c>
      <c r="P39" s="175">
        <f>O39/N39</f>
        <v/>
      </c>
      <c r="Q39" s="173">
        <f>COUNTIF(E39:L39,"U")</f>
        <v/>
      </c>
      <c r="R39" s="172">
        <f>COUNTIF(E39:L39,"UA")</f>
        <v/>
      </c>
      <c r="S39" s="173">
        <f>COUNTIF(E39:L39,"WH")</f>
        <v/>
      </c>
      <c r="T39" s="173" t="n"/>
      <c r="U39" s="176">
        <f>IF(Q39&lt;&gt;0,"FAIL",IF(R39&gt;0,"AB",IF(S39&gt;0,"WH","PASS")))</f>
        <v/>
      </c>
    </row>
    <row customHeight="1" ht="15" r="40" s="333" spans="1:66">
      <c r="A40" s="237" t="n">
        <v>31</v>
      </c>
      <c r="B40" s="238" t="n">
        <v>113216104082</v>
      </c>
      <c r="C40" s="239" t="s">
        <v>38</v>
      </c>
      <c r="D40" s="242" t="s">
        <v>575</v>
      </c>
      <c r="E40" s="172" t="s">
        <v>37</v>
      </c>
      <c r="F40" s="172" t="s">
        <v>37</v>
      </c>
      <c r="G40" s="172" t="s">
        <v>38</v>
      </c>
      <c r="H40" s="172" t="s">
        <v>37</v>
      </c>
      <c r="I40" s="172" t="s">
        <v>203</v>
      </c>
      <c r="J40" s="172" t="s">
        <v>203</v>
      </c>
      <c r="K40" s="172" t="s">
        <v>203</v>
      </c>
      <c r="L40" s="172" t="s">
        <v>203</v>
      </c>
      <c r="M40" s="173" t="n">
        <v>23</v>
      </c>
      <c r="N40" s="173">
        <f>IF(S40=0,23-SUMIF(E40:L40,"U*",$E$9:$L$9),0)</f>
        <v/>
      </c>
      <c r="O40" s="174">
        <f>(SUM(VLOOKUP(E40,$X$10:$Y$16,2)*E$9,VLOOKUP(F40,$X$10:$Y$16,2)*F$9,VLOOKUP(G40,$X$10:$Y$16,2)*G$9,VLOOKUP(H40,$X$10:$Y$16,2)*H$9,VLOOKUP(I40,$X$10:$Y$16,2)*I$9,VLOOKUP(J40,$X$10:$Y$16,2)*J$9,VLOOKUP(K40,$X$10:$Y$16,2)*K$9,VLOOKUP(L40,$X$10:$Y$16,2)*L$9))</f>
        <v/>
      </c>
      <c r="P40" s="175">
        <f>O40/N40</f>
        <v/>
      </c>
      <c r="Q40" s="173">
        <f>COUNTIF(E40:L40,"U")</f>
        <v/>
      </c>
      <c r="R40" s="172">
        <f>COUNTIF(E40:L40,"UA")</f>
        <v/>
      </c>
      <c r="S40" s="173">
        <f>COUNTIF(E40:L40,"WH")</f>
        <v/>
      </c>
      <c r="T40" s="173" t="n"/>
      <c r="U40" s="176">
        <f>IF(Q40&lt;&gt;0,"FAIL",IF(R40&gt;0,"AB",IF(S40&gt;0,"WH","PASS")))</f>
        <v/>
      </c>
    </row>
    <row customHeight="1" ht="15" r="41" s="333" spans="1:66">
      <c r="A41" s="241" t="n">
        <v>32</v>
      </c>
      <c r="B41" s="238" t="n">
        <v>113216104083</v>
      </c>
      <c r="C41" s="239" t="s">
        <v>38</v>
      </c>
      <c r="D41" s="240" t="s">
        <v>576</v>
      </c>
      <c r="E41" s="172" t="s">
        <v>36</v>
      </c>
      <c r="F41" s="172" t="s">
        <v>37</v>
      </c>
      <c r="G41" s="172" t="s">
        <v>37</v>
      </c>
      <c r="H41" s="172" t="s">
        <v>36</v>
      </c>
      <c r="I41" s="172" t="s">
        <v>203</v>
      </c>
      <c r="J41" s="172" t="s">
        <v>203</v>
      </c>
      <c r="K41" s="172" t="s">
        <v>203</v>
      </c>
      <c r="L41" s="172" t="s">
        <v>203</v>
      </c>
      <c r="M41" s="173" t="n">
        <v>23</v>
      </c>
      <c r="N41" s="173">
        <f>IF(S41=0,23-SUMIF(E41:L41,"U*",$E$9:$L$9),0)</f>
        <v/>
      </c>
      <c r="O41" s="174">
        <f>(SUM(VLOOKUP(E41,$X$10:$Y$16,2)*E$9,VLOOKUP(F41,$X$10:$Y$16,2)*F$9,VLOOKUP(G41,$X$10:$Y$16,2)*G$9,VLOOKUP(H41,$X$10:$Y$16,2)*H$9,VLOOKUP(I41,$X$10:$Y$16,2)*I$9,VLOOKUP(J41,$X$10:$Y$16,2)*J$9,VLOOKUP(K41,$X$10:$Y$16,2)*K$9,VLOOKUP(L41,$X$10:$Y$16,2)*L$9))</f>
        <v/>
      </c>
      <c r="P41" s="175">
        <f>O41/N41</f>
        <v/>
      </c>
      <c r="Q41" s="173">
        <f>COUNTIF(E41:L41,"U")</f>
        <v/>
      </c>
      <c r="R41" s="172">
        <f>COUNTIF(E41:L41,"UA")</f>
        <v/>
      </c>
      <c r="S41" s="173">
        <f>COUNTIF(E41:L41,"WH")</f>
        <v/>
      </c>
      <c r="T41" s="172" t="n"/>
      <c r="U41" s="176">
        <f>IF(Q41&lt;&gt;0,"FAIL",IF(R41&gt;0,"AB",IF(S41&gt;0,"WH","PASS")))</f>
        <v/>
      </c>
    </row>
    <row customHeight="1" ht="15" r="42" s="333" spans="1:66">
      <c r="A42" s="237" t="n">
        <v>33</v>
      </c>
      <c r="B42" s="239" t="n">
        <v>113216104085</v>
      </c>
      <c r="C42" s="239" t="s">
        <v>38</v>
      </c>
      <c r="D42" s="240" t="s">
        <v>577</v>
      </c>
      <c r="E42" s="172" t="s">
        <v>38</v>
      </c>
      <c r="F42" s="172" t="s">
        <v>37</v>
      </c>
      <c r="G42" s="172" t="s">
        <v>37</v>
      </c>
      <c r="H42" s="172" t="s">
        <v>203</v>
      </c>
      <c r="I42" s="172" t="s">
        <v>203</v>
      </c>
      <c r="J42" s="172" t="s">
        <v>203</v>
      </c>
      <c r="K42" s="172" t="s">
        <v>36</v>
      </c>
      <c r="L42" s="172" t="s">
        <v>203</v>
      </c>
      <c r="M42" s="173" t="n">
        <v>23</v>
      </c>
      <c r="N42" s="173">
        <f>IF(S42=0,23-SUMIF(E42:L42,"U*",$E$9:$L$9),0)</f>
        <v/>
      </c>
      <c r="O42" s="174">
        <f>(SUM(VLOOKUP(E42,$X$10:$Y$16,2)*E$9,VLOOKUP(F42,$X$10:$Y$16,2)*F$9,VLOOKUP(G42,$X$10:$Y$16,2)*G$9,VLOOKUP(H42,$X$10:$Y$16,2)*H$9,VLOOKUP(I42,$X$10:$Y$16,2)*I$9,VLOOKUP(J42,$X$10:$Y$16,2)*J$9,VLOOKUP(K42,$X$10:$Y$16,2)*K$9,VLOOKUP(L42,$X$10:$Y$16,2)*L$9))</f>
        <v/>
      </c>
      <c r="P42" s="175">
        <f>O42/N42</f>
        <v/>
      </c>
      <c r="Q42" s="173">
        <f>COUNTIF(E42:L42,"U")</f>
        <v/>
      </c>
      <c r="R42" s="172">
        <f>COUNTIF(E42:L42,"UA")</f>
        <v/>
      </c>
      <c r="S42" s="173">
        <f>COUNTIF(E42:L42,"WH")</f>
        <v/>
      </c>
      <c r="T42" s="173" t="n"/>
      <c r="U42" s="176">
        <f>IF(Q42&lt;&gt;0,"FAIL",IF(R42&gt;0,"AB",IF(S42&gt;0,"WH","PASS")))</f>
        <v/>
      </c>
    </row>
    <row customHeight="1" ht="15" r="43" s="333" spans="1:66">
      <c r="A43" s="241" t="n">
        <v>34</v>
      </c>
      <c r="B43" s="238" t="n">
        <v>113216104090</v>
      </c>
      <c r="C43" s="239" t="s">
        <v>38</v>
      </c>
      <c r="D43" s="240" t="s">
        <v>578</v>
      </c>
      <c r="E43" s="172" t="s">
        <v>38</v>
      </c>
      <c r="F43" s="172" t="s">
        <v>37</v>
      </c>
      <c r="G43" s="172" t="s">
        <v>206</v>
      </c>
      <c r="H43" s="172" t="s">
        <v>37</v>
      </c>
      <c r="I43" s="172" t="s">
        <v>203</v>
      </c>
      <c r="J43" s="172" t="s">
        <v>36</v>
      </c>
      <c r="K43" s="172" t="s">
        <v>36</v>
      </c>
      <c r="L43" s="172" t="s">
        <v>203</v>
      </c>
      <c r="M43" s="173" t="n">
        <v>23</v>
      </c>
      <c r="N43" s="173">
        <f>IF(S43=0,23-SUMIF(E43:L43,"U*",$E$9:$L$9),0)</f>
        <v/>
      </c>
      <c r="O43" s="174">
        <f>(SUM(VLOOKUP(E43,$X$10:$Y$16,2)*E$9,VLOOKUP(F43,$X$10:$Y$16,2)*F$9,VLOOKUP(G43,$X$10:$Y$16,2)*G$9,VLOOKUP(H43,$X$10:$Y$16,2)*H$9,VLOOKUP(I43,$X$10:$Y$16,2)*I$9,VLOOKUP(J43,$X$10:$Y$16,2)*J$9,VLOOKUP(K43,$X$10:$Y$16,2)*K$9,VLOOKUP(L43,$X$10:$Y$16,2)*L$9))</f>
        <v/>
      </c>
      <c r="P43" s="175">
        <f>O43/N43</f>
        <v/>
      </c>
      <c r="Q43" s="173">
        <f>COUNTIF(E43:L43,"U")</f>
        <v/>
      </c>
      <c r="R43" s="172">
        <f>COUNTIF(E43:L43,"UA")</f>
        <v/>
      </c>
      <c r="S43" s="173">
        <f>COUNTIF(E43:L43,"WH")</f>
        <v/>
      </c>
      <c r="T43" s="173" t="n"/>
      <c r="U43" s="176">
        <f>IF(Q43&lt;&gt;0,"FAIL",IF(R43&gt;0,"AB",IF(S43&gt;0,"WH","PASS")))</f>
        <v/>
      </c>
    </row>
    <row customHeight="1" ht="15" r="44" s="333" spans="1:66">
      <c r="A44" s="237" t="n">
        <v>35</v>
      </c>
      <c r="B44" s="238" t="n">
        <v>113216104093</v>
      </c>
      <c r="C44" s="239" t="s">
        <v>38</v>
      </c>
      <c r="D44" s="240" t="s">
        <v>579</v>
      </c>
      <c r="E44" s="172" t="s">
        <v>37</v>
      </c>
      <c r="F44" s="172" t="s">
        <v>37</v>
      </c>
      <c r="G44" s="172" t="s">
        <v>37</v>
      </c>
      <c r="H44" s="172" t="s">
        <v>38</v>
      </c>
      <c r="I44" s="172" t="s">
        <v>203</v>
      </c>
      <c r="J44" s="172" t="s">
        <v>203</v>
      </c>
      <c r="K44" s="172" t="s">
        <v>203</v>
      </c>
      <c r="L44" s="172" t="s">
        <v>203</v>
      </c>
      <c r="M44" s="173" t="n">
        <v>23</v>
      </c>
      <c r="N44" s="173">
        <f>IF(S44=0,23-SUMIF(E44:L44,"U*",$E$9:$L$9),0)</f>
        <v/>
      </c>
      <c r="O44" s="174">
        <f>(SUM(VLOOKUP(E44,$X$10:$Y$16,2)*E$9,VLOOKUP(F44,$X$10:$Y$16,2)*F$9,VLOOKUP(G44,$X$10:$Y$16,2)*G$9,VLOOKUP(H44,$X$10:$Y$16,2)*H$9,VLOOKUP(I44,$X$10:$Y$16,2)*I$9,VLOOKUP(J44,$X$10:$Y$16,2)*J$9,VLOOKUP(K44,$X$10:$Y$16,2)*K$9,VLOOKUP(L44,$X$10:$Y$16,2)*L$9))</f>
        <v/>
      </c>
      <c r="P44" s="175">
        <f>O44/N44</f>
        <v/>
      </c>
      <c r="Q44" s="173">
        <f>COUNTIF(E44:L44,"U")</f>
        <v/>
      </c>
      <c r="R44" s="172">
        <f>COUNTIF(E44:L44,"UA")</f>
        <v/>
      </c>
      <c r="S44" s="173">
        <f>COUNTIF(E44:L44,"WH")</f>
        <v/>
      </c>
      <c r="T44" s="172" t="n"/>
      <c r="U44" s="176">
        <f>IF(Q44&lt;&gt;0,"FAIL",IF(R44&gt;0,"AB",IF(S44&gt;0,"WH","PASS")))</f>
        <v/>
      </c>
    </row>
    <row customHeight="1" ht="15" r="45" s="333" spans="1:66">
      <c r="A45" s="241" t="n">
        <v>36</v>
      </c>
      <c r="B45" s="239" t="n">
        <v>113216104094</v>
      </c>
      <c r="C45" s="239" t="s">
        <v>38</v>
      </c>
      <c r="D45" s="242" t="s">
        <v>580</v>
      </c>
      <c r="E45" s="172" t="s">
        <v>38</v>
      </c>
      <c r="F45" s="172" t="s">
        <v>38</v>
      </c>
      <c r="G45" s="172" t="s">
        <v>37</v>
      </c>
      <c r="H45" s="172" t="s">
        <v>38</v>
      </c>
      <c r="I45" s="172" t="s">
        <v>203</v>
      </c>
      <c r="J45" s="172" t="s">
        <v>203</v>
      </c>
      <c r="K45" s="172" t="s">
        <v>203</v>
      </c>
      <c r="L45" s="172" t="s">
        <v>203</v>
      </c>
      <c r="M45" s="173" t="n">
        <v>23</v>
      </c>
      <c r="N45" s="173">
        <f>IF(S45=0,23-SUMIF(E45:L45,"U*",$E$9:$L$9),0)</f>
        <v/>
      </c>
      <c r="O45" s="174">
        <f>(SUM(VLOOKUP(E45,$X$10:$Y$16,2)*E$9,VLOOKUP(F45,$X$10:$Y$16,2)*F$9,VLOOKUP(G45,$X$10:$Y$16,2)*G$9,VLOOKUP(H45,$X$10:$Y$16,2)*H$9,VLOOKUP(I45,$X$10:$Y$16,2)*I$9,VLOOKUP(J45,$X$10:$Y$16,2)*J$9,VLOOKUP(K45,$X$10:$Y$16,2)*K$9,VLOOKUP(L45,$X$10:$Y$16,2)*L$9))</f>
        <v/>
      </c>
      <c r="P45" s="175">
        <f>O45/N45</f>
        <v/>
      </c>
      <c r="Q45" s="173">
        <f>COUNTIF(E45:L45,"U")</f>
        <v/>
      </c>
      <c r="R45" s="172">
        <f>COUNTIF(E45:L45,"UA")</f>
        <v/>
      </c>
      <c r="S45" s="173">
        <f>COUNTIF(E45:L45,"WH")</f>
        <v/>
      </c>
      <c r="T45" s="173" t="n"/>
      <c r="U45" s="176">
        <f>IF(Q45&lt;&gt;0,"FAIL",IF(R45&gt;0,"AB",IF(S45&gt;0,"WH","PASS")))</f>
        <v/>
      </c>
    </row>
    <row customHeight="1" ht="15" r="46" s="333" spans="1:66">
      <c r="A46" s="237" t="n">
        <v>37</v>
      </c>
      <c r="B46" s="239" t="n">
        <v>113216104096</v>
      </c>
      <c r="C46" s="239" t="s">
        <v>38</v>
      </c>
      <c r="D46" s="240" t="s">
        <v>581</v>
      </c>
      <c r="E46" s="172" t="s">
        <v>38</v>
      </c>
      <c r="F46" s="172" t="s">
        <v>37</v>
      </c>
      <c r="G46" s="172" t="s">
        <v>208</v>
      </c>
      <c r="H46" s="172" t="s">
        <v>36</v>
      </c>
      <c r="I46" s="172" t="s">
        <v>203</v>
      </c>
      <c r="J46" s="172" t="s">
        <v>203</v>
      </c>
      <c r="K46" s="172" t="s">
        <v>203</v>
      </c>
      <c r="L46" s="172" t="s">
        <v>203</v>
      </c>
      <c r="M46" s="173" t="n">
        <v>23</v>
      </c>
      <c r="N46" s="173">
        <f>IF(S46=0,23-SUMIF(E46:L46,"U*",$E$9:$L$9),0)</f>
        <v/>
      </c>
      <c r="O46" s="174">
        <f>(SUM(VLOOKUP(E46,$X$10:$Y$16,2)*E$9,VLOOKUP(F46,$X$10:$Y$16,2)*F$9,VLOOKUP(G46,$X$10:$Y$16,2)*G$9,VLOOKUP(H46,$X$10:$Y$16,2)*H$9,VLOOKUP(I46,$X$10:$Y$16,2)*I$9,VLOOKUP(J46,$X$10:$Y$16,2)*J$9,VLOOKUP(K46,$X$10:$Y$16,2)*K$9,VLOOKUP(L46,$X$10:$Y$16,2)*L$9))</f>
        <v/>
      </c>
      <c r="P46" s="175">
        <f>O46/N46</f>
        <v/>
      </c>
      <c r="Q46" s="173">
        <f>COUNTIF(E46:L46,"U")</f>
        <v/>
      </c>
      <c r="R46" s="172">
        <f>COUNTIF(E46:L46,"UA")</f>
        <v/>
      </c>
      <c r="S46" s="173">
        <f>COUNTIF(E46:L46,"WH")</f>
        <v/>
      </c>
      <c r="T46" s="173" t="n"/>
      <c r="U46" s="176">
        <f>IF(Q46&lt;&gt;0,"FAIL",IF(R46&gt;0,"AB",IF(S46&gt;0,"WH","PASS")))</f>
        <v/>
      </c>
    </row>
    <row customHeight="1" ht="15" r="47" s="333" spans="1:66">
      <c r="A47" s="241" t="n">
        <v>38</v>
      </c>
      <c r="B47" s="238" t="n">
        <v>113216104102</v>
      </c>
      <c r="C47" s="239" t="s">
        <v>38</v>
      </c>
      <c r="D47" s="240" t="s">
        <v>582</v>
      </c>
      <c r="E47" s="172" t="s">
        <v>206</v>
      </c>
      <c r="F47" s="172" t="s">
        <v>38</v>
      </c>
      <c r="G47" s="172" t="s">
        <v>37</v>
      </c>
      <c r="H47" s="172" t="s">
        <v>38</v>
      </c>
      <c r="I47" s="172" t="s">
        <v>203</v>
      </c>
      <c r="J47" s="172" t="s">
        <v>203</v>
      </c>
      <c r="K47" s="172" t="s">
        <v>203</v>
      </c>
      <c r="L47" s="172" t="s">
        <v>203</v>
      </c>
      <c r="M47" s="173" t="n">
        <v>23</v>
      </c>
      <c r="N47" s="173">
        <f>IF(S47=0,23-SUMIF(E47:L47,"U*",$E$9:$L$9),0)</f>
        <v/>
      </c>
      <c r="O47" s="174">
        <f>(SUM(VLOOKUP(E47,$X$10:$Y$16,2)*E$9,VLOOKUP(F47,$X$10:$Y$16,2)*F$9,VLOOKUP(G47,$X$10:$Y$16,2)*G$9,VLOOKUP(H47,$X$10:$Y$16,2)*H$9,VLOOKUP(I47,$X$10:$Y$16,2)*I$9,VLOOKUP(J47,$X$10:$Y$16,2)*J$9,VLOOKUP(K47,$X$10:$Y$16,2)*K$9,VLOOKUP(L47,$X$10:$Y$16,2)*L$9))</f>
        <v/>
      </c>
      <c r="P47" s="175">
        <f>O47/N47</f>
        <v/>
      </c>
      <c r="Q47" s="173">
        <f>COUNTIF(E47:L47,"U")</f>
        <v/>
      </c>
      <c r="R47" s="172">
        <f>COUNTIF(E47:L47,"UA")</f>
        <v/>
      </c>
      <c r="S47" s="173">
        <f>COUNTIF(E47:L47,"WH")</f>
        <v/>
      </c>
      <c r="T47" s="172" t="n"/>
      <c r="U47" s="176">
        <f>IF(Q47&lt;&gt;0,"FAIL",IF(R47&gt;0,"AB",IF(S47&gt;0,"WH","PASS")))</f>
        <v/>
      </c>
    </row>
    <row customHeight="1" ht="15" r="48" s="333" spans="1:66">
      <c r="A48" s="237" t="n">
        <v>39</v>
      </c>
      <c r="B48" s="239" t="n">
        <v>113216104104</v>
      </c>
      <c r="C48" s="239" t="s">
        <v>38</v>
      </c>
      <c r="D48" s="240" t="s">
        <v>583</v>
      </c>
      <c r="E48" s="172" t="s">
        <v>38</v>
      </c>
      <c r="F48" s="172" t="s">
        <v>37</v>
      </c>
      <c r="G48" s="172" t="s">
        <v>37</v>
      </c>
      <c r="H48" s="172" t="s">
        <v>37</v>
      </c>
      <c r="I48" s="172" t="s">
        <v>203</v>
      </c>
      <c r="J48" s="172" t="s">
        <v>203</v>
      </c>
      <c r="K48" s="172" t="s">
        <v>203</v>
      </c>
      <c r="L48" s="172" t="s">
        <v>203</v>
      </c>
      <c r="M48" s="173" t="n">
        <v>23</v>
      </c>
      <c r="N48" s="173">
        <f>IF(S48=0,23-SUMIF(E48:L48,"U*",$E$9:$L$9),0)</f>
        <v/>
      </c>
      <c r="O48" s="174">
        <f>(SUM(VLOOKUP(E48,$X$10:$Y$16,2)*E$9,VLOOKUP(F48,$X$10:$Y$16,2)*F$9,VLOOKUP(G48,$X$10:$Y$16,2)*G$9,VLOOKUP(H48,$X$10:$Y$16,2)*H$9,VLOOKUP(I48,$X$10:$Y$16,2)*I$9,VLOOKUP(J48,$X$10:$Y$16,2)*J$9,VLOOKUP(K48,$X$10:$Y$16,2)*K$9,VLOOKUP(L48,$X$10:$Y$16,2)*L$9))</f>
        <v/>
      </c>
      <c r="P48" s="175">
        <f>O48/N48</f>
        <v/>
      </c>
      <c r="Q48" s="173">
        <f>COUNTIF(E48:L48,"U")</f>
        <v/>
      </c>
      <c r="R48" s="172">
        <f>COUNTIF(E48:L48,"UA")</f>
        <v/>
      </c>
      <c r="S48" s="173">
        <f>COUNTIF(E48:L48,"WH")</f>
        <v/>
      </c>
      <c r="T48" s="173" t="n"/>
      <c r="U48" s="176">
        <f>IF(Q48&lt;&gt;0,"FAIL",IF(R48&gt;0,"AB",IF(S48&gt;0,"WH","PASS")))</f>
        <v/>
      </c>
    </row>
    <row customHeight="1" ht="15" r="49" s="333" spans="1:66">
      <c r="A49" s="241" t="n">
        <v>40</v>
      </c>
      <c r="B49" s="238" t="n">
        <v>113216104107</v>
      </c>
      <c r="C49" s="239" t="s">
        <v>38</v>
      </c>
      <c r="D49" s="242" t="s">
        <v>584</v>
      </c>
      <c r="E49" s="172" t="s">
        <v>206</v>
      </c>
      <c r="F49" s="172" t="s">
        <v>37</v>
      </c>
      <c r="G49" s="172" t="s">
        <v>38</v>
      </c>
      <c r="H49" s="172" t="s">
        <v>208</v>
      </c>
      <c r="I49" s="172" t="s">
        <v>203</v>
      </c>
      <c r="J49" s="172" t="s">
        <v>203</v>
      </c>
      <c r="K49" s="172" t="s">
        <v>203</v>
      </c>
      <c r="L49" s="172" t="s">
        <v>203</v>
      </c>
      <c r="M49" s="173" t="n">
        <v>23</v>
      </c>
      <c r="N49" s="173">
        <f>IF(S49=0,23-SUMIF(E49:L49,"U*",$E$9:$L$9),0)</f>
        <v/>
      </c>
      <c r="O49" s="174">
        <f>(SUM(VLOOKUP(E49,$X$10:$Y$16,2)*E$9,VLOOKUP(F49,$X$10:$Y$16,2)*F$9,VLOOKUP(G49,$X$10:$Y$16,2)*G$9,VLOOKUP(H49,$X$10:$Y$16,2)*H$9,VLOOKUP(I49,$X$10:$Y$16,2)*I$9,VLOOKUP(J49,$X$10:$Y$16,2)*J$9,VLOOKUP(K49,$X$10:$Y$16,2)*K$9,VLOOKUP(L49,$X$10:$Y$16,2)*L$9))</f>
        <v/>
      </c>
      <c r="P49" s="175">
        <f>O49/N49</f>
        <v/>
      </c>
      <c r="Q49" s="173">
        <f>COUNTIF(E49:L49,"U")</f>
        <v/>
      </c>
      <c r="R49" s="172">
        <f>COUNTIF(E49:L49,"UA")</f>
        <v/>
      </c>
      <c r="S49" s="173">
        <f>COUNTIF(E49:L49,"WH")</f>
        <v/>
      </c>
      <c r="T49" s="173" t="n"/>
      <c r="U49" s="176">
        <f>IF(Q49&lt;&gt;0,"FAIL",IF(R49&gt;0,"AB",IF(S49&gt;0,"WH","PASS")))</f>
        <v/>
      </c>
    </row>
    <row customHeight="1" ht="15" r="50" s="333" spans="1:66">
      <c r="A50" s="237" t="n">
        <v>41</v>
      </c>
      <c r="B50" s="238" t="n">
        <v>113216104111</v>
      </c>
      <c r="C50" s="239" t="s">
        <v>38</v>
      </c>
      <c r="D50" s="240" t="s">
        <v>585</v>
      </c>
      <c r="E50" s="172" t="s">
        <v>38</v>
      </c>
      <c r="F50" s="172" t="s">
        <v>37</v>
      </c>
      <c r="G50" s="172" t="s">
        <v>38</v>
      </c>
      <c r="H50" s="172" t="s">
        <v>38</v>
      </c>
      <c r="I50" s="172" t="s">
        <v>203</v>
      </c>
      <c r="J50" s="172" t="s">
        <v>203</v>
      </c>
      <c r="K50" s="172" t="s">
        <v>36</v>
      </c>
      <c r="L50" s="172" t="s">
        <v>203</v>
      </c>
      <c r="M50" s="173" t="n">
        <v>23</v>
      </c>
      <c r="N50" s="173">
        <f>IF(S50=0,23-SUMIF(E50:L50,"U*",$E$9:$L$9),0)</f>
        <v/>
      </c>
      <c r="O50" s="174">
        <f>(SUM(VLOOKUP(E50,$X$10:$Y$16,2)*E$9,VLOOKUP(F50,$X$10:$Y$16,2)*F$9,VLOOKUP(G50,$X$10:$Y$16,2)*G$9,VLOOKUP(H50,$X$10:$Y$16,2)*H$9,VLOOKUP(I50,$X$10:$Y$16,2)*I$9,VLOOKUP(J50,$X$10:$Y$16,2)*J$9,VLOOKUP(K50,$X$10:$Y$16,2)*K$9,VLOOKUP(L50,$X$10:$Y$16,2)*L$9))</f>
        <v/>
      </c>
      <c r="P50" s="175">
        <f>O50/N50</f>
        <v/>
      </c>
      <c r="Q50" s="173">
        <f>COUNTIF(E50:L50,"U")</f>
        <v/>
      </c>
      <c r="R50" s="172">
        <f>COUNTIF(E50:L50,"UA")</f>
        <v/>
      </c>
      <c r="S50" s="173">
        <f>COUNTIF(E50:L50,"WH")</f>
        <v/>
      </c>
      <c r="T50" s="172" t="n"/>
      <c r="U50" s="176">
        <f>IF(Q50&lt;&gt;0,"FAIL",IF(R50&gt;0,"AB",IF(S50&gt;0,"WH","PASS")))</f>
        <v/>
      </c>
    </row>
    <row customHeight="1" ht="15" r="51" s="333" spans="1:66">
      <c r="A51" s="241" t="n">
        <v>42</v>
      </c>
      <c r="B51" s="238" t="n">
        <v>113216104120</v>
      </c>
      <c r="C51" s="239" t="s">
        <v>38</v>
      </c>
      <c r="D51" s="240" t="s">
        <v>586</v>
      </c>
      <c r="E51" s="172" t="s">
        <v>37</v>
      </c>
      <c r="F51" s="172" t="s">
        <v>38</v>
      </c>
      <c r="G51" s="172" t="s">
        <v>38</v>
      </c>
      <c r="H51" s="172" t="s">
        <v>37</v>
      </c>
      <c r="I51" s="172" t="s">
        <v>203</v>
      </c>
      <c r="J51" s="172" t="s">
        <v>203</v>
      </c>
      <c r="K51" s="172" t="s">
        <v>36</v>
      </c>
      <c r="L51" s="172" t="s">
        <v>203</v>
      </c>
      <c r="M51" s="173" t="n">
        <v>23</v>
      </c>
      <c r="N51" s="173">
        <f>IF(S51=0,23-SUMIF(E51:L51,"U*",$E$9:$L$9),0)</f>
        <v/>
      </c>
      <c r="O51" s="174">
        <f>(SUM(VLOOKUP(E51,$X$10:$Y$16,2)*E$9,VLOOKUP(F51,$X$10:$Y$16,2)*F$9,VLOOKUP(G51,$X$10:$Y$16,2)*G$9,VLOOKUP(H51,$X$10:$Y$16,2)*H$9,VLOOKUP(I51,$X$10:$Y$16,2)*I$9,VLOOKUP(J51,$X$10:$Y$16,2)*J$9,VLOOKUP(K51,$X$10:$Y$16,2)*K$9,VLOOKUP(L51,$X$10:$Y$16,2)*L$9))</f>
        <v/>
      </c>
      <c r="P51" s="175">
        <f>O51/N51</f>
        <v/>
      </c>
      <c r="Q51" s="173">
        <f>COUNTIF(E51:L51,"U")</f>
        <v/>
      </c>
      <c r="R51" s="172">
        <f>COUNTIF(E51:L51,"UA")</f>
        <v/>
      </c>
      <c r="S51" s="173">
        <f>COUNTIF(E51:L51,"WH")</f>
        <v/>
      </c>
      <c r="T51" s="173" t="n"/>
      <c r="U51" s="176">
        <f>IF(Q51&lt;&gt;0,"FAIL",IF(R51&gt;0,"AB",IF(S51&gt;0,"WH","PASS")))</f>
        <v/>
      </c>
    </row>
    <row customHeight="1" ht="15" r="52" s="333" spans="1:66">
      <c r="A52" s="237" t="n">
        <v>43</v>
      </c>
      <c r="B52" s="238" t="n">
        <v>113216104127</v>
      </c>
      <c r="C52" s="239" t="s">
        <v>38</v>
      </c>
      <c r="D52" s="240" t="s">
        <v>587</v>
      </c>
      <c r="E52" s="172" t="s">
        <v>37</v>
      </c>
      <c r="F52" s="172" t="s">
        <v>36</v>
      </c>
      <c r="G52" s="172" t="s">
        <v>36</v>
      </c>
      <c r="H52" s="172" t="s">
        <v>37</v>
      </c>
      <c r="I52" s="172" t="s">
        <v>203</v>
      </c>
      <c r="J52" s="172" t="s">
        <v>203</v>
      </c>
      <c r="K52" s="172" t="s">
        <v>203</v>
      </c>
      <c r="L52" s="172" t="s">
        <v>203</v>
      </c>
      <c r="M52" s="173" t="n">
        <v>23</v>
      </c>
      <c r="N52" s="173">
        <f>IF(S52=0,23-SUMIF(E52:L52,"U*",$E$9:$L$9),0)</f>
        <v/>
      </c>
      <c r="O52" s="174">
        <f>(SUM(VLOOKUP(E52,$X$10:$Y$16,2)*E$9,VLOOKUP(F52,$X$10:$Y$16,2)*F$9,VLOOKUP(G52,$X$10:$Y$16,2)*G$9,VLOOKUP(H52,$X$10:$Y$16,2)*H$9,VLOOKUP(I52,$X$10:$Y$16,2)*I$9,VLOOKUP(J52,$X$10:$Y$16,2)*J$9,VLOOKUP(K52,$X$10:$Y$16,2)*K$9,VLOOKUP(L52,$X$10:$Y$16,2)*L$9))</f>
        <v/>
      </c>
      <c r="P52" s="175">
        <f>O52/N52</f>
        <v/>
      </c>
      <c r="Q52" s="173">
        <f>COUNTIF(E52:L52,"U")</f>
        <v/>
      </c>
      <c r="R52" s="172">
        <f>COUNTIF(E52:L52,"UA")</f>
        <v/>
      </c>
      <c r="S52" s="173">
        <f>COUNTIF(E52:L52,"WH")</f>
        <v/>
      </c>
      <c r="T52" s="173" t="n"/>
      <c r="U52" s="176">
        <f>IF(Q52&lt;&gt;0,"FAIL",IF(R52&gt;0,"AB",IF(S52&gt;0,"WH","PASS")))</f>
        <v/>
      </c>
    </row>
    <row customHeight="1" ht="15" r="53" s="333" spans="1:66">
      <c r="A53" s="241" t="n">
        <v>44</v>
      </c>
      <c r="B53" s="238" t="n">
        <v>113216104128</v>
      </c>
      <c r="C53" s="239" t="s">
        <v>38</v>
      </c>
      <c r="D53" s="240" t="s">
        <v>588</v>
      </c>
      <c r="E53" s="172" t="s">
        <v>38</v>
      </c>
      <c r="F53" s="172" t="s">
        <v>36</v>
      </c>
      <c r="G53" s="172" t="s">
        <v>38</v>
      </c>
      <c r="H53" s="172" t="s">
        <v>36</v>
      </c>
      <c r="I53" s="172" t="s">
        <v>203</v>
      </c>
      <c r="J53" s="172" t="s">
        <v>203</v>
      </c>
      <c r="K53" s="172" t="s">
        <v>36</v>
      </c>
      <c r="L53" s="172" t="s">
        <v>203</v>
      </c>
      <c r="M53" s="173" t="n">
        <v>23</v>
      </c>
      <c r="N53" s="173">
        <f>IF(S53=0,23-SUMIF(E53:L53,"U*",$E$9:$L$9),0)</f>
        <v/>
      </c>
      <c r="O53" s="174">
        <f>(SUM(VLOOKUP(E53,$X$10:$Y$16,2)*E$9,VLOOKUP(F53,$X$10:$Y$16,2)*F$9,VLOOKUP(G53,$X$10:$Y$16,2)*G$9,VLOOKUP(H53,$X$10:$Y$16,2)*H$9,VLOOKUP(I53,$X$10:$Y$16,2)*I$9,VLOOKUP(J53,$X$10:$Y$16,2)*J$9,VLOOKUP(K53,$X$10:$Y$16,2)*K$9,VLOOKUP(L53,$X$10:$Y$16,2)*L$9))</f>
        <v/>
      </c>
      <c r="P53" s="175">
        <f>O53/N53</f>
        <v/>
      </c>
      <c r="Q53" s="173">
        <f>COUNTIF(E53:L53,"U")</f>
        <v/>
      </c>
      <c r="R53" s="172">
        <f>COUNTIF(E53:L53,"UA")</f>
        <v/>
      </c>
      <c r="S53" s="173">
        <f>COUNTIF(E53:L53,"WH")</f>
        <v/>
      </c>
      <c r="T53" s="172" t="n"/>
      <c r="U53" s="176">
        <f>IF(Q53&lt;&gt;0,"FAIL",IF(R53&gt;0,"AB",IF(S53&gt;0,"WH","PASS")))</f>
        <v/>
      </c>
    </row>
    <row customHeight="1" ht="15" r="54" s="333" spans="1:66">
      <c r="A54" s="237" t="n">
        <v>45</v>
      </c>
      <c r="B54" s="239" t="n">
        <v>113216104133</v>
      </c>
      <c r="C54" s="239" t="s">
        <v>38</v>
      </c>
      <c r="D54" s="242" t="s">
        <v>589</v>
      </c>
      <c r="E54" s="172" t="s">
        <v>205</v>
      </c>
      <c r="F54" s="172" t="s">
        <v>208</v>
      </c>
      <c r="G54" s="172" t="s">
        <v>37</v>
      </c>
      <c r="H54" s="172" t="s">
        <v>206</v>
      </c>
      <c r="I54" s="172" t="s">
        <v>203</v>
      </c>
      <c r="J54" s="172" t="s">
        <v>36</v>
      </c>
      <c r="K54" s="172" t="s">
        <v>37</v>
      </c>
      <c r="L54" s="172" t="s">
        <v>203</v>
      </c>
      <c r="M54" s="173" t="n">
        <v>23</v>
      </c>
      <c r="N54" s="173">
        <f>IF(S54=0,23-SUMIF(E54:L54,"U*",$E$9:$L$9),0)</f>
        <v/>
      </c>
      <c r="O54" s="174">
        <f>(SUM(VLOOKUP(E54,$X$10:$Y$16,2)*E$9,VLOOKUP(F54,$X$10:$Y$16,2)*F$9,VLOOKUP(G54,$X$10:$Y$16,2)*G$9,VLOOKUP(H54,$X$10:$Y$16,2)*H$9,VLOOKUP(I54,$X$10:$Y$16,2)*I$9,VLOOKUP(J54,$X$10:$Y$16,2)*J$9,VLOOKUP(K54,$X$10:$Y$16,2)*K$9,VLOOKUP(L54,$X$10:$Y$16,2)*L$9))</f>
        <v/>
      </c>
      <c r="P54" s="175">
        <f>O54/N54</f>
        <v/>
      </c>
      <c r="Q54" s="173">
        <f>COUNTIF(E54:L54,"U")</f>
        <v/>
      </c>
      <c r="R54" s="172">
        <f>COUNTIF(E54:L54,"UA")</f>
        <v/>
      </c>
      <c r="S54" s="173">
        <f>COUNTIF(E54:L54,"WH")</f>
        <v/>
      </c>
      <c r="T54" s="173" t="n"/>
      <c r="U54" s="176">
        <f>IF(Q54&lt;&gt;0,"FAIL",IF(R54&gt;0,"AB",IF(S54&gt;0,"WH","PASS")))</f>
        <v/>
      </c>
    </row>
    <row customHeight="1" ht="15" r="55" s="333" spans="1:66">
      <c r="A55" s="241" t="n">
        <v>46</v>
      </c>
      <c r="B55" s="238" t="n">
        <v>113216104136</v>
      </c>
      <c r="C55" s="239" t="s">
        <v>38</v>
      </c>
      <c r="D55" s="240" t="s">
        <v>590</v>
      </c>
      <c r="E55" s="172" t="s">
        <v>36</v>
      </c>
      <c r="F55" s="172" t="s">
        <v>36</v>
      </c>
      <c r="G55" s="172" t="s">
        <v>37</v>
      </c>
      <c r="H55" s="172" t="s">
        <v>37</v>
      </c>
      <c r="I55" s="172" t="s">
        <v>203</v>
      </c>
      <c r="J55" s="172" t="s">
        <v>203</v>
      </c>
      <c r="K55" s="172" t="s">
        <v>203</v>
      </c>
      <c r="L55" s="172" t="s">
        <v>203</v>
      </c>
      <c r="M55" s="173" t="n">
        <v>23</v>
      </c>
      <c r="N55" s="173">
        <f>IF(S55=0,23-SUMIF(E55:L55,"U*",$E$9:$L$9),0)</f>
        <v/>
      </c>
      <c r="O55" s="174">
        <f>(SUM(VLOOKUP(E55,$X$10:$Y$16,2)*E$9,VLOOKUP(F55,$X$10:$Y$16,2)*F$9,VLOOKUP(G55,$X$10:$Y$16,2)*G$9,VLOOKUP(H55,$X$10:$Y$16,2)*H$9,VLOOKUP(I55,$X$10:$Y$16,2)*I$9,VLOOKUP(J55,$X$10:$Y$16,2)*J$9,VLOOKUP(K55,$X$10:$Y$16,2)*K$9,VLOOKUP(L55,$X$10:$Y$16,2)*L$9))</f>
        <v/>
      </c>
      <c r="P55" s="175">
        <f>O55/N55</f>
        <v/>
      </c>
      <c r="Q55" s="173">
        <f>COUNTIF(E55:L55,"U")</f>
        <v/>
      </c>
      <c r="R55" s="172">
        <f>COUNTIF(E55:L55,"UA")</f>
        <v/>
      </c>
      <c r="S55" s="173">
        <f>COUNTIF(E55:L55,"WH")</f>
        <v/>
      </c>
      <c r="T55" s="173" t="n"/>
      <c r="U55" s="176">
        <f>IF(Q55&lt;&gt;0,"FAIL",IF(R55&gt;0,"AB",IF(S55&gt;0,"WH","PASS")))</f>
        <v/>
      </c>
    </row>
    <row customHeight="1" ht="15" r="56" s="333" spans="1:66">
      <c r="A56" s="237" t="n">
        <v>47</v>
      </c>
      <c r="B56" s="238" t="n">
        <v>113216104148</v>
      </c>
      <c r="C56" s="239" t="s">
        <v>38</v>
      </c>
      <c r="D56" s="242" t="s">
        <v>591</v>
      </c>
      <c r="E56" s="172" t="s">
        <v>38</v>
      </c>
      <c r="F56" s="172" t="s">
        <v>37</v>
      </c>
      <c r="G56" s="172" t="s">
        <v>37</v>
      </c>
      <c r="H56" s="172" t="s">
        <v>37</v>
      </c>
      <c r="I56" s="172" t="s">
        <v>203</v>
      </c>
      <c r="J56" s="172" t="s">
        <v>203</v>
      </c>
      <c r="K56" s="172" t="s">
        <v>36</v>
      </c>
      <c r="L56" s="172" t="s">
        <v>203</v>
      </c>
      <c r="M56" s="173" t="n">
        <v>23</v>
      </c>
      <c r="N56" s="173">
        <f>IF(S56=0,23-SUMIF(E56:L56,"U*",$E$9:$L$9),0)</f>
        <v/>
      </c>
      <c r="O56" s="174">
        <f>(SUM(VLOOKUP(E56,$X$10:$Y$16,2)*E$9,VLOOKUP(F56,$X$10:$Y$16,2)*F$9,VLOOKUP(G56,$X$10:$Y$16,2)*G$9,VLOOKUP(H56,$X$10:$Y$16,2)*H$9,VLOOKUP(I56,$X$10:$Y$16,2)*I$9,VLOOKUP(J56,$X$10:$Y$16,2)*J$9,VLOOKUP(K56,$X$10:$Y$16,2)*K$9,VLOOKUP(L56,$X$10:$Y$16,2)*L$9))</f>
        <v/>
      </c>
      <c r="P56" s="175">
        <f>O56/N56</f>
        <v/>
      </c>
      <c r="Q56" s="173">
        <f>COUNTIF(E56:L56,"U")</f>
        <v/>
      </c>
      <c r="R56" s="172">
        <f>COUNTIF(E56:L56,"UA")</f>
        <v/>
      </c>
      <c r="S56" s="173">
        <f>COUNTIF(E56:L56,"WH")</f>
        <v/>
      </c>
      <c r="T56" s="172" t="n"/>
      <c r="U56" s="176">
        <f>IF(Q56&lt;&gt;0,"FAIL",IF(R56&gt;0,"AB",IF(S56&gt;0,"WH","PASS")))</f>
        <v/>
      </c>
    </row>
    <row customHeight="1" ht="15" r="57" s="333" spans="1:66">
      <c r="A57" s="241" t="n">
        <v>48</v>
      </c>
      <c r="B57" s="238" t="n">
        <v>113216104150</v>
      </c>
      <c r="C57" s="239" t="s">
        <v>38</v>
      </c>
      <c r="D57" s="240" t="s">
        <v>592</v>
      </c>
      <c r="E57" s="172" t="s">
        <v>208</v>
      </c>
      <c r="F57" s="172" t="s">
        <v>37</v>
      </c>
      <c r="G57" s="172" t="s">
        <v>38</v>
      </c>
      <c r="H57" s="172" t="s">
        <v>38</v>
      </c>
      <c r="I57" s="172" t="s">
        <v>203</v>
      </c>
      <c r="J57" s="172" t="s">
        <v>203</v>
      </c>
      <c r="K57" s="172" t="s">
        <v>203</v>
      </c>
      <c r="L57" s="172" t="s">
        <v>203</v>
      </c>
      <c r="M57" s="173" t="n">
        <v>23</v>
      </c>
      <c r="N57" s="173">
        <f>IF(S57=0,23-SUMIF(E57:L57,"U*",$E$9:$L$9),0)</f>
        <v/>
      </c>
      <c r="O57" s="174">
        <f>(SUM(VLOOKUP(E57,$X$10:$Y$16,2)*E$9,VLOOKUP(F57,$X$10:$Y$16,2)*F$9,VLOOKUP(G57,$X$10:$Y$16,2)*G$9,VLOOKUP(H57,$X$10:$Y$16,2)*H$9,VLOOKUP(I57,$X$10:$Y$16,2)*I$9,VLOOKUP(J57,$X$10:$Y$16,2)*J$9,VLOOKUP(K57,$X$10:$Y$16,2)*K$9,VLOOKUP(L57,$X$10:$Y$16,2)*L$9))</f>
        <v/>
      </c>
      <c r="P57" s="175">
        <f>O57/N57</f>
        <v/>
      </c>
      <c r="Q57" s="173">
        <f>COUNTIF(E57:L57,"U")</f>
        <v/>
      </c>
      <c r="R57" s="172">
        <f>COUNTIF(E57:L57,"UA")</f>
        <v/>
      </c>
      <c r="S57" s="173">
        <f>COUNTIF(E57:L57,"WH")</f>
        <v/>
      </c>
      <c r="T57" s="173" t="n"/>
      <c r="U57" s="176">
        <f>IF(Q57&lt;&gt;0,"FAIL",IF(R57&gt;0,"AB",IF(S57&gt;0,"WH","PASS")))</f>
        <v/>
      </c>
    </row>
    <row customHeight="1" ht="15" r="58" s="333" spans="1:66">
      <c r="A58" s="237" t="n">
        <v>49</v>
      </c>
      <c r="B58" s="239" t="n">
        <v>113216104151</v>
      </c>
      <c r="C58" s="239" t="s">
        <v>38</v>
      </c>
      <c r="D58" s="240" t="s">
        <v>593</v>
      </c>
      <c r="E58" s="172" t="s">
        <v>38</v>
      </c>
      <c r="F58" s="172" t="s">
        <v>36</v>
      </c>
      <c r="G58" s="172" t="s">
        <v>38</v>
      </c>
      <c r="H58" s="172" t="s">
        <v>37</v>
      </c>
      <c r="I58" s="172" t="s">
        <v>203</v>
      </c>
      <c r="J58" s="172" t="s">
        <v>203</v>
      </c>
      <c r="K58" s="172" t="s">
        <v>203</v>
      </c>
      <c r="L58" s="172" t="s">
        <v>203</v>
      </c>
      <c r="M58" s="173" t="n">
        <v>23</v>
      </c>
      <c r="N58" s="173">
        <f>IF(S58=0,23-SUMIF(E58:L58,"U*",$E$9:$L$9),0)</f>
        <v/>
      </c>
      <c r="O58" s="174">
        <f>(SUM(VLOOKUP(E58,$X$10:$Y$16,2)*E$9,VLOOKUP(F58,$X$10:$Y$16,2)*F$9,VLOOKUP(G58,$X$10:$Y$16,2)*G$9,VLOOKUP(H58,$X$10:$Y$16,2)*H$9,VLOOKUP(I58,$X$10:$Y$16,2)*I$9,VLOOKUP(J58,$X$10:$Y$16,2)*J$9,VLOOKUP(K58,$X$10:$Y$16,2)*K$9,VLOOKUP(L58,$X$10:$Y$16,2)*L$9))</f>
        <v/>
      </c>
      <c r="P58" s="175">
        <f>O58/N58</f>
        <v/>
      </c>
      <c r="Q58" s="173">
        <f>COUNTIF(E58:L58,"U")</f>
        <v/>
      </c>
      <c r="R58" s="172">
        <f>COUNTIF(E58:L58,"UA")</f>
        <v/>
      </c>
      <c r="S58" s="173">
        <f>COUNTIF(E58:L58,"WH")</f>
        <v/>
      </c>
      <c r="T58" s="173" t="n"/>
      <c r="U58" s="176">
        <f>IF(Q58&lt;&gt;0,"FAIL",IF(R58&gt;0,"AB",IF(S58&gt;0,"WH","PASS")))</f>
        <v/>
      </c>
    </row>
    <row customHeight="1" ht="15" r="59" s="333" spans="1:66">
      <c r="A59" s="241" t="n">
        <v>50</v>
      </c>
      <c r="B59" s="238" t="n">
        <v>113216104152</v>
      </c>
      <c r="C59" s="239" t="s">
        <v>38</v>
      </c>
      <c r="D59" s="240" t="s">
        <v>594</v>
      </c>
      <c r="E59" s="172" t="s">
        <v>38</v>
      </c>
      <c r="F59" s="172" t="s">
        <v>37</v>
      </c>
      <c r="G59" s="172" t="s">
        <v>37</v>
      </c>
      <c r="H59" s="172" t="s">
        <v>208</v>
      </c>
      <c r="I59" s="172" t="s">
        <v>203</v>
      </c>
      <c r="J59" s="172" t="s">
        <v>203</v>
      </c>
      <c r="K59" s="172" t="s">
        <v>203</v>
      </c>
      <c r="L59" s="172" t="s">
        <v>203</v>
      </c>
      <c r="M59" s="173" t="n">
        <v>23</v>
      </c>
      <c r="N59" s="173">
        <f>IF(S59=0,23-SUMIF(E59:L59,"U*",$E$9:$L$9),0)</f>
        <v/>
      </c>
      <c r="O59" s="174">
        <f>(SUM(VLOOKUP(E59,$X$10:$Y$16,2)*E$9,VLOOKUP(F59,$X$10:$Y$16,2)*F$9,VLOOKUP(G59,$X$10:$Y$16,2)*G$9,VLOOKUP(H59,$X$10:$Y$16,2)*H$9,VLOOKUP(I59,$X$10:$Y$16,2)*I$9,VLOOKUP(J59,$X$10:$Y$16,2)*J$9,VLOOKUP(K59,$X$10:$Y$16,2)*K$9,VLOOKUP(L59,$X$10:$Y$16,2)*L$9))</f>
        <v/>
      </c>
      <c r="P59" s="175">
        <f>O59/N59</f>
        <v/>
      </c>
      <c r="Q59" s="173">
        <f>COUNTIF(E59:L59,"U")</f>
        <v/>
      </c>
      <c r="R59" s="172">
        <f>COUNTIF(E59:L59,"UA")</f>
        <v/>
      </c>
      <c r="S59" s="173">
        <f>COUNTIF(E59:L59,"WH")</f>
        <v/>
      </c>
      <c r="T59" s="172" t="n"/>
      <c r="U59" s="176">
        <f>IF(Q59&lt;&gt;0,"FAIL",IF(R59&gt;0,"AB",IF(S59&gt;0,"WH","PASS")))</f>
        <v/>
      </c>
    </row>
    <row customHeight="1" ht="15" r="60" s="333" spans="1:66">
      <c r="A60" s="237" t="n">
        <v>51</v>
      </c>
      <c r="B60" s="238" t="n">
        <v>113216104160</v>
      </c>
      <c r="C60" s="239" t="s">
        <v>38</v>
      </c>
      <c r="D60" s="240" t="s">
        <v>595</v>
      </c>
      <c r="E60" s="172" t="s">
        <v>38</v>
      </c>
      <c r="F60" s="172" t="s">
        <v>36</v>
      </c>
      <c r="G60" s="172" t="s">
        <v>38</v>
      </c>
      <c r="H60" s="172" t="s">
        <v>37</v>
      </c>
      <c r="I60" s="172" t="s">
        <v>203</v>
      </c>
      <c r="J60" s="172" t="s">
        <v>203</v>
      </c>
      <c r="K60" s="172" t="s">
        <v>36</v>
      </c>
      <c r="L60" s="172" t="s">
        <v>203</v>
      </c>
      <c r="M60" s="182" t="n">
        <v>23</v>
      </c>
      <c r="N60" s="173">
        <f>IF(S60=0,23-SUMIF(E60:L60,"U*",$E$9:$L$9),0)</f>
        <v/>
      </c>
      <c r="O60" s="174">
        <f>(SUM(VLOOKUP(E60,$X$10:$Y$16,2)*E$9,VLOOKUP(F60,$X$10:$Y$16,2)*F$9,VLOOKUP(G60,$X$10:$Y$16,2)*G$9,VLOOKUP(H60,$X$10:$Y$16,2)*H$9,VLOOKUP(I60,$X$10:$Y$16,2)*I$9,VLOOKUP(J60,$X$10:$Y$16,2)*J$9,VLOOKUP(K60,$X$10:$Y$16,2)*K$9,VLOOKUP(L60,$X$10:$Y$16,2)*L$9))</f>
        <v/>
      </c>
      <c r="P60" s="175">
        <f>O60/N60</f>
        <v/>
      </c>
      <c r="Q60" s="173">
        <f>COUNTIF(E60:L60,"U")</f>
        <v/>
      </c>
      <c r="R60" s="183">
        <f>COUNTIF(E60:L60,"UA")</f>
        <v/>
      </c>
      <c r="S60" s="182">
        <f>COUNTIF(E60:L60,"WH")</f>
        <v/>
      </c>
      <c r="T60" s="183" t="n"/>
      <c r="U60" s="176">
        <f>IF(Q60&lt;&gt;0,"FAIL",IF(R60&gt;0,"AB",IF(S60&gt;0,"WH","PASS")))</f>
        <v/>
      </c>
    </row>
    <row customHeight="1" ht="15" r="61" s="333" spans="1:66">
      <c r="A61" s="241" t="n">
        <v>52</v>
      </c>
      <c r="B61" s="239" t="n">
        <v>113216104164</v>
      </c>
      <c r="C61" s="239" t="s">
        <v>38</v>
      </c>
      <c r="D61" s="240" t="s">
        <v>596</v>
      </c>
      <c r="E61" s="172" t="s">
        <v>38</v>
      </c>
      <c r="F61" s="172" t="s">
        <v>36</v>
      </c>
      <c r="G61" s="172" t="s">
        <v>38</v>
      </c>
      <c r="H61" s="172" t="s">
        <v>36</v>
      </c>
      <c r="I61" s="172" t="s">
        <v>203</v>
      </c>
      <c r="J61" s="172" t="s">
        <v>203</v>
      </c>
      <c r="K61" s="172" t="s">
        <v>203</v>
      </c>
      <c r="L61" s="172" t="s">
        <v>203</v>
      </c>
      <c r="M61" s="173" t="n">
        <v>23</v>
      </c>
      <c r="N61" s="173">
        <f>IF(S61=0,23-SUMIF(E61:L61,"U*",$E$9:$L$9),0)</f>
        <v/>
      </c>
      <c r="O61" s="174">
        <f>(SUM(VLOOKUP(E61,$X$10:$Y$16,2)*E$9,VLOOKUP(F61,$X$10:$Y$16,2)*F$9,VLOOKUP(G61,$X$10:$Y$16,2)*G$9,VLOOKUP(H61,$X$10:$Y$16,2)*H$9,VLOOKUP(I61,$X$10:$Y$16,2)*I$9,VLOOKUP(J61,$X$10:$Y$16,2)*J$9,VLOOKUP(K61,$X$10:$Y$16,2)*K$9,VLOOKUP(L61,$X$10:$Y$16,2)*L$9))</f>
        <v/>
      </c>
      <c r="P61" s="175">
        <f>O61/N61</f>
        <v/>
      </c>
      <c r="Q61" s="173">
        <f>COUNTIF(E61:L61,"U")</f>
        <v/>
      </c>
      <c r="R61" s="172">
        <f>COUNTIF(E61:L61,"UA")</f>
        <v/>
      </c>
      <c r="S61" s="173">
        <f>COUNTIF(E61:L61,"WH")</f>
        <v/>
      </c>
      <c r="T61" s="183" t="n"/>
      <c r="U61" s="176">
        <f>IF(Q61&lt;&gt;0,"FAIL",IF(R61&gt;0,"AB",IF(S61&gt;0,"WH","PASS")))</f>
        <v/>
      </c>
    </row>
    <row customHeight="1" ht="15" r="62" s="333" spans="1:66">
      <c r="A62" s="237" t="n">
        <v>53</v>
      </c>
      <c r="B62" s="238" t="n">
        <v>113216104167</v>
      </c>
      <c r="C62" s="239" t="s">
        <v>38</v>
      </c>
      <c r="D62" s="242" t="s">
        <v>597</v>
      </c>
      <c r="E62" s="172" t="s">
        <v>38</v>
      </c>
      <c r="F62" s="172" t="s">
        <v>208</v>
      </c>
      <c r="G62" s="172" t="s">
        <v>208</v>
      </c>
      <c r="H62" s="172" t="s">
        <v>206</v>
      </c>
      <c r="I62" s="172" t="s">
        <v>203</v>
      </c>
      <c r="J62" s="172" t="s">
        <v>36</v>
      </c>
      <c r="K62" s="172" t="s">
        <v>36</v>
      </c>
      <c r="L62" s="172" t="s">
        <v>203</v>
      </c>
      <c r="M62" s="173" t="n">
        <v>23</v>
      </c>
      <c r="N62" s="173">
        <f>IF(S62=0,23-SUMIF(E62:L62,"U*",$E$9:$L$9),0)</f>
        <v/>
      </c>
      <c r="O62" s="174">
        <f>(SUM(VLOOKUP(E62,$X$10:$Y$16,2)*E$9,VLOOKUP(F62,$X$10:$Y$16,2)*F$9,VLOOKUP(G62,$X$10:$Y$16,2)*G$9,VLOOKUP(H62,$X$10:$Y$16,2)*H$9,VLOOKUP(I62,$X$10:$Y$16,2)*I$9,VLOOKUP(J62,$X$10:$Y$16,2)*J$9,VLOOKUP(K62,$X$10:$Y$16,2)*K$9,VLOOKUP(L62,$X$10:$Y$16,2)*L$9))</f>
        <v/>
      </c>
      <c r="P62" s="175">
        <f>O62/N62</f>
        <v/>
      </c>
      <c r="Q62" s="173">
        <f>COUNTIF(E62:L62,"U")</f>
        <v/>
      </c>
      <c r="R62" s="172">
        <f>COUNTIF(E62:L62,"UA")</f>
        <v/>
      </c>
      <c r="S62" s="173">
        <f>COUNTIF(E62:L62,"WH")</f>
        <v/>
      </c>
      <c r="T62" s="183" t="n"/>
      <c r="U62" s="176">
        <f>IF(Q62&lt;&gt;0,"FAIL",IF(R62&gt;0,"AB",IF(S62&gt;0,"WH","PASS")))</f>
        <v/>
      </c>
    </row>
    <row customHeight="1" ht="15" r="63" s="333" spans="1:66">
      <c r="A63" s="241" t="n">
        <v>54</v>
      </c>
      <c r="B63" s="238" t="n">
        <v>113216104169</v>
      </c>
      <c r="C63" s="239" t="s">
        <v>38</v>
      </c>
      <c r="D63" s="242" t="s">
        <v>598</v>
      </c>
      <c r="E63" s="172" t="s">
        <v>206</v>
      </c>
      <c r="F63" s="172" t="s">
        <v>206</v>
      </c>
      <c r="G63" s="172" t="s">
        <v>205</v>
      </c>
      <c r="H63" s="172" t="s">
        <v>205</v>
      </c>
      <c r="I63" s="172" t="s">
        <v>36</v>
      </c>
      <c r="J63" s="172" t="s">
        <v>36</v>
      </c>
      <c r="K63" s="172" t="s">
        <v>36</v>
      </c>
      <c r="L63" s="172" t="s">
        <v>203</v>
      </c>
      <c r="M63" s="173" t="n">
        <v>23</v>
      </c>
      <c r="N63" s="173">
        <f>IF(S63=0,23-SUMIF(E63:L63,"U*",$E$9:$L$9),0)</f>
        <v/>
      </c>
      <c r="O63" s="174">
        <f>(SUM(VLOOKUP(E63,$X$10:$Y$16,2)*E$9,VLOOKUP(F63,$X$10:$Y$16,2)*F$9,VLOOKUP(G63,$X$10:$Y$16,2)*G$9,VLOOKUP(H63,$X$10:$Y$16,2)*H$9,VLOOKUP(I63,$X$10:$Y$16,2)*I$9,VLOOKUP(J63,$X$10:$Y$16,2)*J$9,VLOOKUP(K63,$X$10:$Y$16,2)*K$9,VLOOKUP(L63,$X$10:$Y$16,2)*L$9))</f>
        <v/>
      </c>
      <c r="P63" s="175">
        <f>O63/N63</f>
        <v/>
      </c>
      <c r="Q63" s="173">
        <f>COUNTIF(E63:L63,"U")</f>
        <v/>
      </c>
      <c r="R63" s="172">
        <f>COUNTIF(E63:L63,"UA")</f>
        <v/>
      </c>
      <c r="S63" s="173">
        <f>COUNTIF(E63:L63,"WH")</f>
        <v/>
      </c>
      <c r="T63" s="183" t="n"/>
      <c r="U63" s="176">
        <f>IF(Q63&lt;&gt;0,"FAIL",IF(R63&gt;0,"AB",IF(S63&gt;0,"WH","PASS")))</f>
        <v/>
      </c>
    </row>
    <row customHeight="1" ht="15" r="64" s="333" spans="1:66">
      <c r="A64" s="237" t="n">
        <v>55</v>
      </c>
      <c r="B64" s="238" t="n">
        <v>113216104170</v>
      </c>
      <c r="C64" s="239" t="s">
        <v>38</v>
      </c>
      <c r="D64" s="240" t="s">
        <v>599</v>
      </c>
      <c r="E64" s="172" t="s">
        <v>38</v>
      </c>
      <c r="F64" s="172" t="s">
        <v>208</v>
      </c>
      <c r="G64" s="172" t="s">
        <v>38</v>
      </c>
      <c r="H64" s="172" t="s">
        <v>38</v>
      </c>
      <c r="I64" s="172" t="s">
        <v>203</v>
      </c>
      <c r="J64" s="172" t="s">
        <v>203</v>
      </c>
      <c r="K64" s="172" t="s">
        <v>203</v>
      </c>
      <c r="L64" s="172" t="s">
        <v>203</v>
      </c>
      <c r="M64" s="173" t="n">
        <v>23</v>
      </c>
      <c r="N64" s="173">
        <f>IF(S64=0,23-SUMIF(E64:L64,"U*",$E$9:$L$9),0)</f>
        <v/>
      </c>
      <c r="O64" s="174">
        <f>(SUM(VLOOKUP(E64,$X$10:$Y$16,2)*E$9,VLOOKUP(F64,$X$10:$Y$16,2)*F$9,VLOOKUP(G64,$X$10:$Y$16,2)*G$9,VLOOKUP(H64,$X$10:$Y$16,2)*H$9,VLOOKUP(I64,$X$10:$Y$16,2)*I$9,VLOOKUP(J64,$X$10:$Y$16,2)*J$9,VLOOKUP(K64,$X$10:$Y$16,2)*K$9,VLOOKUP(L64,$X$10:$Y$16,2)*L$9))</f>
        <v/>
      </c>
      <c r="P64" s="175">
        <f>O64/N64</f>
        <v/>
      </c>
      <c r="Q64" s="173">
        <f>COUNTIF(E64:L64,"U")</f>
        <v/>
      </c>
      <c r="R64" s="172">
        <f>COUNTIF(E64:L64,"UA")</f>
        <v/>
      </c>
      <c r="S64" s="173">
        <f>COUNTIF(E64:L64,"WH")</f>
        <v/>
      </c>
      <c r="T64" s="183" t="n"/>
      <c r="U64" s="176">
        <f>IF(Q64&lt;&gt;0,"FAIL",IF(R64&gt;0,"AB",IF(S64&gt;0,"WH","PASS")))</f>
        <v/>
      </c>
    </row>
    <row customHeight="1" ht="15" r="65" s="333" spans="1:66">
      <c r="A65" s="241" t="n">
        <v>56</v>
      </c>
      <c r="B65" s="239" t="n">
        <v>113216104501</v>
      </c>
      <c r="C65" s="239" t="s">
        <v>38</v>
      </c>
      <c r="D65" s="240" t="s">
        <v>600</v>
      </c>
      <c r="E65" s="172" t="s">
        <v>37</v>
      </c>
      <c r="F65" s="172" t="s">
        <v>37</v>
      </c>
      <c r="G65" s="172" t="s">
        <v>37</v>
      </c>
      <c r="H65" s="172" t="s">
        <v>37</v>
      </c>
      <c r="I65" s="172" t="s">
        <v>203</v>
      </c>
      <c r="J65" s="172" t="s">
        <v>203</v>
      </c>
      <c r="K65" s="172" t="s">
        <v>203</v>
      </c>
      <c r="L65" s="172" t="s">
        <v>203</v>
      </c>
      <c r="M65" s="173" t="n">
        <v>23</v>
      </c>
      <c r="N65" s="173">
        <f>IF(S65=0,23-SUMIF(E65:L65,"U*",$E$9:$L$9),0)</f>
        <v/>
      </c>
      <c r="O65" s="174">
        <f>(SUM(VLOOKUP(E65,$X$10:$Y$16,2)*E$9,VLOOKUP(F65,$X$10:$Y$16,2)*F$9,VLOOKUP(G65,$X$10:$Y$16,2)*G$9,VLOOKUP(H65,$X$10:$Y$16,2)*H$9,VLOOKUP(I65,$X$10:$Y$16,2)*I$9,VLOOKUP(J65,$X$10:$Y$16,2)*J$9,VLOOKUP(K65,$X$10:$Y$16,2)*K$9,VLOOKUP(L65,$X$10:$Y$16,2)*L$9))</f>
        <v/>
      </c>
      <c r="P65" s="175">
        <f>O65/N65</f>
        <v/>
      </c>
      <c r="Q65" s="173">
        <f>COUNTIF(E65:L65,"U")</f>
        <v/>
      </c>
      <c r="R65" s="172">
        <f>COUNTIF(E65:L65,"UA")</f>
        <v/>
      </c>
      <c r="S65" s="173">
        <f>COUNTIF(E65:L65,"WH")</f>
        <v/>
      </c>
      <c r="T65" s="183" t="n"/>
      <c r="U65" s="176">
        <f>IF(Q65&lt;&gt;0,"FAIL",IF(R65&gt;0,"AB",IF(S65&gt;0,"WH","PASS")))</f>
        <v/>
      </c>
    </row>
    <row r="66" spans="1:66">
      <c r="A66" s="186" t="n"/>
      <c r="B66" s="187" t="n"/>
      <c r="C66" s="187" t="n"/>
      <c r="D66" s="569" t="n"/>
      <c r="E66" s="186" t="n"/>
      <c r="F66" s="186" t="n"/>
      <c r="G66" s="186" t="n"/>
      <c r="H66" s="186" t="n"/>
      <c r="I66" s="186" t="n"/>
      <c r="J66" s="186" t="n"/>
      <c r="K66" s="186" t="n"/>
      <c r="L66" s="186" t="n"/>
      <c r="M66" s="186" t="n"/>
      <c r="N66" s="186" t="n"/>
      <c r="O66" s="289" t="n"/>
      <c r="P66" s="190" t="n"/>
      <c r="Q66" s="186" t="n"/>
      <c r="R66" s="186" t="n"/>
      <c r="S66" s="186" t="n"/>
      <c r="T66" s="186" t="s">
        <v>55</v>
      </c>
      <c r="U66" s="191">
        <f>COUNTIF($U$10:$U$65,"PASS")</f>
        <v/>
      </c>
    </row>
    <row r="67" spans="1:66">
      <c r="A67" s="186" t="n"/>
      <c r="B67" s="187" t="n"/>
      <c r="C67" s="187" t="n"/>
      <c r="D67" s="192" t="n"/>
      <c r="E67" s="186" t="n"/>
      <c r="F67" s="186" t="n"/>
      <c r="G67" s="186" t="n"/>
      <c r="H67" s="186" t="n"/>
      <c r="I67" s="186" t="n"/>
      <c r="J67" s="186" t="n"/>
      <c r="K67" s="186" t="n"/>
      <c r="L67" s="186" t="n"/>
      <c r="M67" s="186" t="n"/>
      <c r="N67" s="186" t="n"/>
      <c r="O67" s="190" t="n"/>
      <c r="P67" s="190" t="n"/>
      <c r="Q67" s="186" t="n"/>
      <c r="R67" s="186" t="n"/>
      <c r="S67" s="186" t="n"/>
      <c r="T67" s="186" t="s">
        <v>56</v>
      </c>
      <c r="U67" s="191">
        <f>COUNTIF($U$10:$U$65,"FAIL")</f>
        <v/>
      </c>
    </row>
    <row customHeight="1" ht="38.25" r="68" s="333" spans="1:66">
      <c r="A68" s="186" t="n"/>
      <c r="B68" s="187" t="n"/>
      <c r="C68" s="187" t="n"/>
      <c r="D68" s="192" t="n"/>
      <c r="E68" s="155" t="s">
        <v>420</v>
      </c>
      <c r="F68" s="155" t="s">
        <v>421</v>
      </c>
      <c r="G68" s="155" t="s">
        <v>422</v>
      </c>
      <c r="H68" s="155" t="s">
        <v>423</v>
      </c>
      <c r="I68" s="156" t="s">
        <v>424</v>
      </c>
      <c r="J68" s="156" t="s">
        <v>425</v>
      </c>
      <c r="K68" s="156" t="s">
        <v>426</v>
      </c>
      <c r="L68" s="155" t="s">
        <v>427</v>
      </c>
      <c r="M68" s="186" t="n"/>
      <c r="N68" s="186" t="n"/>
      <c r="O68" s="190" t="n"/>
      <c r="P68" s="190" t="n"/>
      <c r="Q68" s="186" t="n"/>
      <c r="R68" s="186" t="n"/>
      <c r="S68" s="186" t="n"/>
      <c r="T68" s="252" t="s">
        <v>265</v>
      </c>
      <c r="U68" s="191">
        <f>COUNTIF($U$10:$U$65,"AB")</f>
        <v/>
      </c>
    </row>
    <row r="69" spans="1:66">
      <c r="A69" s="194" t="n"/>
      <c r="B69" s="571" t="s">
        <v>266</v>
      </c>
      <c r="E69" s="172" t="n">
        <v>56</v>
      </c>
      <c r="F69" s="172" t="n">
        <v>56</v>
      </c>
      <c r="G69" s="172" t="n">
        <v>56</v>
      </c>
      <c r="H69" s="172" t="n">
        <v>56</v>
      </c>
      <c r="I69" s="172" t="n">
        <v>56</v>
      </c>
      <c r="J69" s="172" t="n">
        <v>56</v>
      </c>
      <c r="K69" s="172" t="n">
        <v>56</v>
      </c>
      <c r="L69" s="172" t="n">
        <v>56</v>
      </c>
      <c r="M69" s="186" t="n"/>
      <c r="N69" s="186" t="n"/>
      <c r="O69" s="195" t="n"/>
      <c r="P69" s="195" t="n"/>
      <c r="Q69" s="613" t="s">
        <v>416</v>
      </c>
      <c r="U69" s="567" t="n"/>
    </row>
    <row r="70" spans="1:66">
      <c r="A70" s="194" t="n"/>
      <c r="B70" s="576" t="s">
        <v>268</v>
      </c>
      <c r="E70" s="197">
        <f>COUNTIF(E10:E65,"UA")</f>
        <v/>
      </c>
      <c r="F70" s="197">
        <f>COUNTIF(F10:F65,"UA")</f>
        <v/>
      </c>
      <c r="G70" s="197">
        <f>COUNTIF(G10:G65,"UA")</f>
        <v/>
      </c>
      <c r="H70" s="197">
        <f>COUNTIF(H10:H65,"UA")</f>
        <v/>
      </c>
      <c r="I70" s="197">
        <f>COUNTIF(I10:I65,"UA")</f>
        <v/>
      </c>
      <c r="J70" s="197">
        <f>COUNTIF(J10:J65,"UA")</f>
        <v/>
      </c>
      <c r="K70" s="197">
        <f>COUNTIF(K10:K65,"UA")</f>
        <v/>
      </c>
      <c r="L70" s="197">
        <f>COUNTIF(L10:L65,"UA")</f>
        <v/>
      </c>
      <c r="M70" s="186" t="n"/>
      <c r="N70" s="186" t="n"/>
      <c r="O70" s="198" t="n"/>
      <c r="P70" s="198" t="n"/>
      <c r="Q70" s="567" t="s">
        <v>267</v>
      </c>
      <c r="U70" s="199">
        <f>COUNTIF($S$10:$S$65,"&gt;0")</f>
        <v/>
      </c>
    </row>
    <row r="71" spans="1:66">
      <c r="A71" s="194" t="n"/>
      <c r="B71" s="576" t="s">
        <v>417</v>
      </c>
      <c r="E71" s="197">
        <f>COUNTIF(E10:E65,"WH")+COUNTIF(E10:E65,"WD")</f>
        <v/>
      </c>
      <c r="F71" s="197">
        <f>COUNTIF(F10:F65,"WH")+COUNTIF(F10:F65,"WD")</f>
        <v/>
      </c>
      <c r="G71" s="197">
        <f>COUNTIF(G10:G65,"WH")+COUNTIF(G10:G65,"WD")</f>
        <v/>
      </c>
      <c r="H71" s="197">
        <f>COUNTIF(H10:H65,"WH")+COUNTIF(H10:H65,"WD")</f>
        <v/>
      </c>
      <c r="I71" s="197">
        <f>COUNTIF(I10:I65,"WH")+COUNTIF(I10:I65,"WD")</f>
        <v/>
      </c>
      <c r="J71" s="197">
        <f>COUNTIF(J10:J65,"WH")+COUNTIF(J10:J65,"WD")</f>
        <v/>
      </c>
      <c r="K71" s="197">
        <f>COUNTIF(K10:K65,"WH")+COUNTIF(K10:K65,"WD")</f>
        <v/>
      </c>
      <c r="L71" s="197">
        <f>COUNTIF(L10:L65,"WH")+COUNTIF(L10:L65,"WD")</f>
        <v/>
      </c>
      <c r="M71" s="186" t="n"/>
      <c r="N71" s="186" t="n"/>
      <c r="O71" s="198" t="n"/>
      <c r="P71" s="198" t="n"/>
      <c r="Q71" s="619" t="s">
        <v>269</v>
      </c>
      <c r="U71" s="200" t="n">
        <v>56</v>
      </c>
    </row>
    <row r="72" spans="1:66">
      <c r="A72" s="194" t="n"/>
      <c r="B72" s="573" t="s">
        <v>271</v>
      </c>
      <c r="E72" s="201">
        <f>E69-E70-E71</f>
        <v/>
      </c>
      <c r="F72" s="201">
        <f>F69-F70-F71</f>
        <v/>
      </c>
      <c r="G72" s="201">
        <f>G69-G70-G71</f>
        <v/>
      </c>
      <c r="H72" s="201">
        <f>H69-H70-H71</f>
        <v/>
      </c>
      <c r="I72" s="201">
        <f>I69-I70-I71</f>
        <v/>
      </c>
      <c r="J72" s="201">
        <f>J69-J70-J71</f>
        <v/>
      </c>
      <c r="K72" s="201">
        <f>K69-K70-K71</f>
        <v/>
      </c>
      <c r="L72" s="201">
        <f>L69-L70-L71</f>
        <v/>
      </c>
      <c r="M72" s="186" t="n"/>
      <c r="N72" s="186" t="n"/>
      <c r="O72" s="198" t="n"/>
      <c r="P72" s="198" t="n"/>
      <c r="Q72" s="572" t="s">
        <v>55</v>
      </c>
      <c r="U72" s="202">
        <f>COUNTIF($U$10:$U$65,"PASS")</f>
        <v/>
      </c>
    </row>
    <row r="73" spans="1:66">
      <c r="A73" s="194" t="n"/>
      <c r="B73" s="573" t="s">
        <v>273</v>
      </c>
      <c r="E73" s="201">
        <f>E72-E74</f>
        <v/>
      </c>
      <c r="F73" s="201">
        <f>F72-F74</f>
        <v/>
      </c>
      <c r="G73" s="201">
        <f>G72-G74</f>
        <v/>
      </c>
      <c r="H73" s="201">
        <f>H72-H74</f>
        <v/>
      </c>
      <c r="I73" s="201">
        <f>I72-I74</f>
        <v/>
      </c>
      <c r="J73" s="201">
        <f>J72-J74</f>
        <v/>
      </c>
      <c r="K73" s="201">
        <f>K72-K74</f>
        <v/>
      </c>
      <c r="L73" s="201">
        <f>L72-L74</f>
        <v/>
      </c>
      <c r="M73" s="186" t="n"/>
      <c r="N73" s="186" t="n"/>
      <c r="O73" s="198" t="n"/>
      <c r="P73" s="198" t="n"/>
      <c r="Q73" s="572" t="s">
        <v>418</v>
      </c>
      <c r="U73" s="203">
        <f>U67+U68</f>
        <v/>
      </c>
    </row>
    <row r="74" spans="1:66">
      <c r="A74" s="194" t="n"/>
      <c r="B74" s="573" t="s">
        <v>274</v>
      </c>
      <c r="E74" s="204">
        <f>COUNTIF(E10:E65,"U")</f>
        <v/>
      </c>
      <c r="F74" s="204">
        <f>COUNTIF(F10:F65,"U")</f>
        <v/>
      </c>
      <c r="G74" s="204">
        <f>COUNTIF(G10:G65,"U")</f>
        <v/>
      </c>
      <c r="H74" s="204">
        <f>COUNTIF(H10:H65,"U")</f>
        <v/>
      </c>
      <c r="I74" s="204">
        <f>COUNTIF(I10:I65,"U")</f>
        <v/>
      </c>
      <c r="J74" s="204">
        <f>COUNTIF(J10:J65,"U")</f>
        <v/>
      </c>
      <c r="K74" s="204">
        <f>COUNTIF(K10:K65,"U")</f>
        <v/>
      </c>
      <c r="L74" s="204">
        <f>COUNTIF(L10:L65,"U")</f>
        <v/>
      </c>
      <c r="M74" s="205" t="n"/>
      <c r="N74" s="205" t="n"/>
      <c r="O74" s="194" t="n"/>
      <c r="P74" s="194" t="n"/>
      <c r="Q74" s="579" t="s">
        <v>57</v>
      </c>
      <c r="U74" s="89">
        <f>U72/U71*100</f>
        <v/>
      </c>
    </row>
    <row r="75" spans="1:66">
      <c r="A75" s="194" t="n"/>
      <c r="B75" s="585" t="s">
        <v>275</v>
      </c>
      <c r="E75" s="201">
        <f>COUNTIF(E10:E65,"S")</f>
        <v/>
      </c>
      <c r="F75" s="201">
        <f>COUNTIF(F10:F65,"S")</f>
        <v/>
      </c>
      <c r="G75" s="201">
        <f>COUNTIF(G10:G65,"S")</f>
        <v/>
      </c>
      <c r="H75" s="201">
        <f>COUNTIF(H10:H65,"S")</f>
        <v/>
      </c>
      <c r="I75" s="201">
        <f>COUNTIF(I10:I65,"S")</f>
        <v/>
      </c>
      <c r="J75" s="201">
        <f>COUNTIF(J10:J65,"S")</f>
        <v/>
      </c>
      <c r="K75" s="201">
        <f>COUNTIF(K10:K65,"S")</f>
        <v/>
      </c>
      <c r="L75" s="201">
        <f>COUNTIF(L10:L65,"S")</f>
        <v/>
      </c>
      <c r="M75" s="186" t="n"/>
      <c r="N75" s="186" t="n"/>
      <c r="O75" s="194" t="n"/>
      <c r="P75" s="194" t="n"/>
    </row>
    <row r="76" spans="1:66">
      <c r="A76" s="194" t="n"/>
      <c r="B76" s="585" t="s">
        <v>276</v>
      </c>
      <c r="E76" s="201">
        <f>COUNTIF(E10:E65,"A")</f>
        <v/>
      </c>
      <c r="F76" s="201">
        <f>COUNTIF(F10:F65,"A")</f>
        <v/>
      </c>
      <c r="G76" s="201">
        <f>COUNTIF(G10:G65,"A")</f>
        <v/>
      </c>
      <c r="H76" s="201">
        <f>COUNTIF(H10:H65,"A")</f>
        <v/>
      </c>
      <c r="I76" s="201">
        <f>COUNTIF(I10:I65,"A")</f>
        <v/>
      </c>
      <c r="J76" s="201">
        <f>COUNTIF(J10:J65,"A")</f>
        <v/>
      </c>
      <c r="K76" s="201">
        <f>COUNTIF(K10:K65,"A")</f>
        <v/>
      </c>
      <c r="L76" s="201">
        <f>COUNTIF(L10:L65,"A")</f>
        <v/>
      </c>
      <c r="M76" s="186" t="n"/>
      <c r="N76" s="186" t="n"/>
      <c r="O76" s="194" t="n"/>
      <c r="P76" s="194" t="n"/>
    </row>
    <row r="77" spans="1:66">
      <c r="A77" s="194" t="n"/>
      <c r="B77" s="585" t="s">
        <v>277</v>
      </c>
      <c r="E77" s="201">
        <f>COUNTIF(E10:E65,"B")</f>
        <v/>
      </c>
      <c r="F77" s="201">
        <f>COUNTIF(F10:F65,"B")</f>
        <v/>
      </c>
      <c r="G77" s="201">
        <f>COUNTIF(G10:G65,"B")</f>
        <v/>
      </c>
      <c r="H77" s="201">
        <f>COUNTIF(H10:H65,"B")</f>
        <v/>
      </c>
      <c r="I77" s="201">
        <f>COUNTIF(I10:I65,"B")</f>
        <v/>
      </c>
      <c r="J77" s="201">
        <f>COUNTIF(J10:J65,"B")</f>
        <v/>
      </c>
      <c r="K77" s="201">
        <f>COUNTIF(K10:K65,"B")</f>
        <v/>
      </c>
      <c r="L77" s="201">
        <f>COUNTIF(L10:L65,"B")</f>
        <v/>
      </c>
      <c r="M77" s="186" t="n"/>
      <c r="N77" s="186" t="n"/>
      <c r="O77" s="194" t="n"/>
      <c r="P77" s="194" t="n"/>
    </row>
    <row r="78" spans="1:66">
      <c r="A78" s="194" t="n"/>
      <c r="B78" s="585" t="s">
        <v>278</v>
      </c>
      <c r="E78" s="201">
        <f>COUNTIF(E10:E65,"C")</f>
        <v/>
      </c>
      <c r="F78" s="201">
        <f>COUNTIF(F10:F65,"C")</f>
        <v/>
      </c>
      <c r="G78" s="201">
        <f>COUNTIF(G10:G65,"C")</f>
        <v/>
      </c>
      <c r="H78" s="201">
        <f>COUNTIF(H10:H65,"C")</f>
        <v/>
      </c>
      <c r="I78" s="201">
        <f>COUNTIF(I10:I65,"C")</f>
        <v/>
      </c>
      <c r="J78" s="201">
        <f>COUNTIF(J10:J65,"C")</f>
        <v/>
      </c>
      <c r="K78" s="201">
        <f>COUNTIF(K10:K65,"C")</f>
        <v/>
      </c>
      <c r="L78" s="201">
        <f>COUNTIF(L10:L65,"C")</f>
        <v/>
      </c>
      <c r="M78" s="186" t="n"/>
      <c r="N78" s="186" t="n"/>
      <c r="O78" s="194" t="n"/>
      <c r="P78" s="194" t="n"/>
    </row>
    <row r="79" spans="1:66">
      <c r="A79" s="198" t="n"/>
      <c r="B79" s="585" t="s">
        <v>279</v>
      </c>
      <c r="E79" s="201">
        <f>COUNTIF(E10:E65,"D")</f>
        <v/>
      </c>
      <c r="F79" s="201">
        <f>COUNTIF(F10:F65,"D")</f>
        <v/>
      </c>
      <c r="G79" s="201">
        <f>COUNTIF(G10:G65,"D")</f>
        <v/>
      </c>
      <c r="H79" s="201">
        <f>COUNTIF(H10:H65,"D")</f>
        <v/>
      </c>
      <c r="I79" s="201">
        <f>COUNTIF(I10:I65,"D")</f>
        <v/>
      </c>
      <c r="J79" s="201">
        <f>COUNTIF(J10:J65,"D")</f>
        <v/>
      </c>
      <c r="K79" s="201">
        <f>COUNTIF(K10:K65,"D")</f>
        <v/>
      </c>
      <c r="L79" s="201">
        <f>COUNTIF(L10:L65,"D")</f>
        <v/>
      </c>
      <c r="M79" s="186" t="n"/>
      <c r="N79" s="186" t="n"/>
      <c r="O79" s="206" t="n"/>
      <c r="P79" s="206" t="n"/>
    </row>
    <row r="80" spans="1:66">
      <c r="A80" s="198" t="n"/>
      <c r="B80" s="585" t="s">
        <v>280</v>
      </c>
      <c r="E80" s="201">
        <f>COUNTIF(E10:E65,"E")</f>
        <v/>
      </c>
      <c r="F80" s="201">
        <f>COUNTIF(F10:F65,"E")</f>
        <v/>
      </c>
      <c r="G80" s="201">
        <f>COUNTIF(G10:G65,"E")</f>
        <v/>
      </c>
      <c r="H80" s="201">
        <f>COUNTIF(H10:H65,"E")</f>
        <v/>
      </c>
      <c r="I80" s="201">
        <f>COUNTIF(I10:I65,"E")</f>
        <v/>
      </c>
      <c r="J80" s="201">
        <f>COUNTIF(J10:J65,"E")</f>
        <v/>
      </c>
      <c r="K80" s="201">
        <f>COUNTIF(K10:K65,"E")</f>
        <v/>
      </c>
      <c r="L80" s="201">
        <f>COUNTIF(L10:L65,"E")</f>
        <v/>
      </c>
      <c r="M80" s="186" t="n"/>
      <c r="N80" s="186" t="n"/>
      <c r="O80" s="206" t="n"/>
      <c r="P80" s="206" t="n"/>
    </row>
    <row r="81" spans="1:66">
      <c r="A81" s="198" t="n"/>
      <c r="B81" s="585" t="s">
        <v>281</v>
      </c>
      <c r="E81" s="201">
        <f>COUNTIF(E10:E65,"U")</f>
        <v/>
      </c>
      <c r="F81" s="201">
        <f>COUNTIF(F10:F65,"U")</f>
        <v/>
      </c>
      <c r="G81" s="201">
        <f>COUNTIF(G10:G65,"U")</f>
        <v/>
      </c>
      <c r="H81" s="201">
        <f>COUNTIF(H10:H65,"U")</f>
        <v/>
      </c>
      <c r="I81" s="201">
        <f>COUNTIF(I10:I65,"U")</f>
        <v/>
      </c>
      <c r="J81" s="201">
        <f>COUNTIF(J10:J65,"U")</f>
        <v/>
      </c>
      <c r="K81" s="201">
        <f>COUNTIF(K10:K65,"U")</f>
        <v/>
      </c>
      <c r="L81" s="201">
        <f>COUNTIF(L10:L65,"U")</f>
        <v/>
      </c>
      <c r="M81" s="186" t="n"/>
      <c r="N81" s="186" t="n"/>
      <c r="O81" s="195" t="n"/>
      <c r="P81" s="195" t="n"/>
    </row>
    <row r="82" spans="1:66">
      <c r="A82" s="195" t="n"/>
      <c r="B82" s="573" t="s">
        <v>57</v>
      </c>
      <c r="E82" s="207">
        <f>E73/E72*100</f>
        <v/>
      </c>
      <c r="F82" s="207">
        <f>F73/F72*100</f>
        <v/>
      </c>
      <c r="G82" s="207">
        <f>G73/G72*100</f>
        <v/>
      </c>
      <c r="H82" s="207">
        <f>H73/H72*100</f>
        <v/>
      </c>
      <c r="I82" s="207">
        <f>I73/I72*100</f>
        <v/>
      </c>
      <c r="J82" s="207">
        <f>J73/J72*100</f>
        <v/>
      </c>
      <c r="K82" s="207">
        <f>K73/K72*100</f>
        <v/>
      </c>
      <c r="L82" s="207">
        <f>L73/L72*100</f>
        <v/>
      </c>
      <c r="M82" s="190" t="n"/>
      <c r="N82" s="190" t="n"/>
      <c r="O82" s="195" t="n"/>
      <c r="P82" s="195" t="n"/>
      <c r="Q82" s="195" t="n"/>
      <c r="R82" s="195" t="n"/>
      <c r="S82" s="195" t="n"/>
      <c r="T82" s="195" t="n"/>
      <c r="U82" s="195" t="n"/>
    </row>
    <row r="83" spans="1:66">
      <c r="A83" s="195" t="n"/>
      <c r="B83" s="573" t="s">
        <v>282</v>
      </c>
      <c r="E83" s="207">
        <f>((SUM(E75*10,E76*9,E77*8,E78*7,E79*6,E80*5)))/E72</f>
        <v/>
      </c>
      <c r="F83" s="207">
        <f>((SUM(F75*10,F76*9,F77*8,F78*7,F79*6,F80*5)))/F72</f>
        <v/>
      </c>
      <c r="G83" s="207">
        <f>((SUM(G75*10,G76*9,G77*8,G78*7,G79*6,G80*5)))/G72</f>
        <v/>
      </c>
      <c r="H83" s="207">
        <f>((SUM(H75*10,H76*9,H77*8,H78*7,H79*6,H80*5)))/H72</f>
        <v/>
      </c>
      <c r="I83" s="207">
        <f>((SUM(I75*10,I76*9,I77*8,I78*7,I79*6,I80*5)))/I72</f>
        <v/>
      </c>
      <c r="J83" s="207">
        <f>((SUM(J75*10,J76*9,J77*8,J78*7,J79*6,J80*5)))/J72</f>
        <v/>
      </c>
      <c r="K83" s="207">
        <f>((SUM(K75*10,K76*9,K77*8,K78*7,K79*6,K80*5)))/K72</f>
        <v/>
      </c>
      <c r="L83" s="207">
        <f>((SUM(L75*10,L76*9,L77*8,L78*7,L79*6,L80*5)))/L72</f>
        <v/>
      </c>
      <c r="M83" s="190" t="n"/>
      <c r="N83" s="190" t="n"/>
      <c r="O83" s="195" t="n"/>
      <c r="P83" s="195" t="n"/>
      <c r="Q83" s="195" t="n"/>
      <c r="R83" s="195" t="n"/>
      <c r="S83" s="195" t="n"/>
      <c r="T83" s="195" t="n"/>
      <c r="U83" s="195" t="n"/>
    </row>
    <row r="84" spans="1:66">
      <c r="A84" s="195" t="n"/>
      <c r="B84" s="573" t="s">
        <v>283</v>
      </c>
      <c r="E84" s="201">
        <f>IF(E75&gt;0,"S",IF(E76&gt;0,"A",IF(E77&gt;0,"B",IF(E78&gt;0,"C",IF(E79&gt;0,"D",IF(E80&gt;0,"E"))))))</f>
        <v/>
      </c>
      <c r="F84" s="201">
        <f>IF(F75&gt;0,"S",IF(F76&gt;0,"A",IF(F77&gt;0,"B",IF(F78&gt;0,"C",IF(F79&gt;0,"D",IF(F80&gt;0,"E"))))))</f>
        <v/>
      </c>
      <c r="G84" s="201">
        <f>IF(G75&gt;0,"S",IF(G76&gt;0,"A",IF(G77&gt;0,"B",IF(G78&gt;0,"C",IF(G79&gt;0,"D",IF(G80&gt;0,"E"))))))</f>
        <v/>
      </c>
      <c r="H84" s="201">
        <f>IF(H75&gt;0,"S",IF(H76&gt;0,"A",IF(H77&gt;0,"B",IF(H78&gt;0,"C",IF(H79&gt;0,"D",IF(H80&gt;0,"E"))))))</f>
        <v/>
      </c>
      <c r="I84" s="201">
        <f>IF(I75&gt;0,"S",IF(I76&gt;0,"A",IF(I77&gt;0,"B",IF(I78&gt;0,"C",IF(I79&gt;0,"D",IF(I80&gt;0,"E"))))))</f>
        <v/>
      </c>
      <c r="J84" s="201">
        <f>IF(J75&gt;0,"S",IF(J76&gt;0,"A",IF(J77&gt;0,"B",IF(J78&gt;0,"C",IF(J79&gt;0,"D",IF(J80&gt;0,"E"))))))</f>
        <v/>
      </c>
      <c r="K84" s="201">
        <f>IF(K75&gt;0,"S",IF(K76&gt;0,"A",IF(K77&gt;0,"B",IF(K78&gt;0,"C",IF(K79&gt;0,"D",IF(K80&gt;0,"E"))))))</f>
        <v/>
      </c>
      <c r="L84" s="201">
        <f>IF(L75&gt;0,"S",IF(L76&gt;0,"A",IF(L77&gt;0,"B",IF(L78&gt;0,"C",IF(L79&gt;0,"D",IF(L80&gt;0,"E"))))))</f>
        <v/>
      </c>
      <c r="M84" s="186" t="n"/>
      <c r="N84" s="186" t="n"/>
      <c r="O84" s="195" t="n"/>
      <c r="P84" s="195" t="n"/>
      <c r="Q84" s="195" t="n"/>
      <c r="R84" s="208" t="n"/>
      <c r="S84" s="208" t="n"/>
      <c r="T84" s="195" t="n"/>
      <c r="U84" s="209" t="n"/>
    </row>
    <row r="85" spans="1:66">
      <c r="A85" s="195" t="n"/>
      <c r="B85" s="573" t="s">
        <v>284</v>
      </c>
      <c r="E85" s="201">
        <f>IF(E81&gt;0,"U",IF(E80&gt;0,"E",IF(E79&gt;0,"D",IF(E78&gt;0,"C",IF(E77&gt;0,"B",IF(E76&gt;0,"A",IF(E75&gt;0,"S")))))))</f>
        <v/>
      </c>
      <c r="F85" s="201">
        <f>IF(F81&gt;0,"U",IF(F80&gt;0,"E",IF(F79&gt;0,"D",IF(F78&gt;0,"C",IF(F77&gt;0,"B",IF(F76&gt;0,"A",IF(F75&gt;0,"S")))))))</f>
        <v/>
      </c>
      <c r="G85" s="201">
        <f>IF(G81&gt;0,"U",IF(G80&gt;0,"E",IF(G79&gt;0,"D",IF(G78&gt;0,"C",IF(G77&gt;0,"B",IF(G76&gt;0,"A",IF(G75&gt;0,"S")))))))</f>
        <v/>
      </c>
      <c r="H85" s="201">
        <f>IF(H81&gt;0,"U",IF(H80&gt;0,"E",IF(H79&gt;0,"D",IF(H78&gt;0,"C",IF(H77&gt;0,"B",IF(H76&gt;0,"A",IF(H75&gt;0,"S")))))))</f>
        <v/>
      </c>
      <c r="I85" s="201">
        <f>IF(I81&gt;0,"U",IF(I80&gt;0,"E",IF(I79&gt;0,"D",IF(I78&gt;0,"C",IF(I77&gt;0,"B",IF(I76&gt;0,"A",IF(I75&gt;0,"S")))))))</f>
        <v/>
      </c>
      <c r="J85" s="201">
        <f>IF(J81&gt;0,"U",IF(J80&gt;0,"E",IF(J79&gt;0,"D",IF(J78&gt;0,"C",IF(J77&gt;0,"B",IF(J76&gt;0,"A",IF(J75&gt;0,"S")))))))</f>
        <v/>
      </c>
      <c r="K85" s="201">
        <f>IF(K81&gt;0,"U",IF(K80&gt;0,"E",IF(K79&gt;0,"D",IF(K78&gt;0,"C",IF(K77&gt;0,"B",IF(K76&gt;0,"A",IF(K75&gt;0,"S")))))))</f>
        <v/>
      </c>
      <c r="L85" s="201">
        <f>IF(L81&gt;0,"U",IF(L80&gt;0,"E",IF(L79&gt;0,"D",IF(L78&gt;0,"C",IF(L77&gt;0,"B",IF(L76&gt;0,"A",IF(L75&gt;0,"S")))))))</f>
        <v/>
      </c>
      <c r="M85" s="186" t="n"/>
      <c r="N85" s="186" t="n"/>
      <c r="O85" s="195" t="n"/>
      <c r="P85" s="195" t="n"/>
      <c r="Q85" s="195" t="n"/>
      <c r="R85" s="208" t="n"/>
      <c r="S85" s="208" t="n"/>
      <c r="T85" s="195" t="n"/>
      <c r="U85" s="209" t="n"/>
    </row>
    <row r="86" spans="1:66">
      <c r="A86" s="195" t="n"/>
      <c r="B86" s="195" t="n"/>
      <c r="C86" s="195" t="n"/>
      <c r="D86" s="195" t="n"/>
      <c r="E86" s="195" t="n"/>
      <c r="F86" s="195" t="n"/>
      <c r="G86" s="195" t="n"/>
      <c r="H86" s="195" t="n"/>
      <c r="I86" s="209" t="n"/>
      <c r="J86" s="208" t="n"/>
      <c r="K86" s="208" t="n"/>
      <c r="L86" s="195" t="n"/>
      <c r="M86" s="195" t="n"/>
      <c r="N86" s="195" t="n"/>
      <c r="O86" s="195" t="n"/>
      <c r="P86" s="195" t="n"/>
      <c r="Q86" s="195" t="n"/>
      <c r="R86" s="569" t="n"/>
      <c r="S86" s="569" t="n"/>
      <c r="T86" s="569" t="n"/>
      <c r="U86" s="569" t="n"/>
    </row>
    <row r="87" spans="1:66">
      <c r="A87" s="195" t="n"/>
      <c r="B87" s="195" t="n"/>
      <c r="C87" s="195" t="n"/>
      <c r="D87" s="195" t="n"/>
      <c r="E87" s="195" t="n"/>
      <c r="F87" s="195" t="n"/>
      <c r="G87" s="195" t="n"/>
      <c r="H87" s="195" t="n"/>
      <c r="I87" s="209" t="n"/>
      <c r="J87" s="208" t="n"/>
      <c r="K87" s="208" t="n"/>
      <c r="L87" s="195" t="n"/>
      <c r="M87" s="195" t="n"/>
      <c r="N87" s="195" t="n"/>
      <c r="O87" s="195" t="n"/>
      <c r="P87" s="195" t="n"/>
      <c r="Q87" s="195" t="n"/>
      <c r="R87" s="569" t="n"/>
      <c r="S87" s="569" t="n"/>
      <c r="T87" s="569" t="n"/>
      <c r="U87" s="569" t="n"/>
    </row>
    <row r="88" spans="1:66">
      <c r="A88" s="195" t="n"/>
      <c r="B88" s="195" t="n"/>
      <c r="C88" s="195" t="n"/>
      <c r="D88" s="195" t="n"/>
      <c r="E88" s="195" t="n"/>
      <c r="F88" s="195" t="n"/>
      <c r="G88" s="195" t="n"/>
      <c r="H88" s="195" t="n"/>
      <c r="I88" s="209" t="n"/>
      <c r="J88" s="208" t="n"/>
      <c r="K88" s="208" t="n"/>
      <c r="L88" s="195" t="n"/>
      <c r="M88" s="195" t="n"/>
      <c r="N88" s="195" t="n"/>
      <c r="O88" s="195" t="n"/>
      <c r="P88" s="195" t="n"/>
      <c r="Q88" s="195" t="n"/>
      <c r="R88" s="569" t="n"/>
      <c r="S88" s="569" t="n"/>
      <c r="T88" s="569" t="n"/>
      <c r="U88" s="569" t="n"/>
    </row>
    <row r="89" spans="1:66">
      <c r="A89" s="195" t="n"/>
      <c r="G89" s="195" t="n"/>
      <c r="H89" s="195" t="n"/>
      <c r="I89" s="209" t="n"/>
      <c r="J89" s="208" t="n"/>
      <c r="K89" s="208" t="n"/>
      <c r="L89" s="195" t="n"/>
      <c r="M89" s="195" t="n"/>
      <c r="N89" s="195" t="n"/>
      <c r="O89" s="195" t="n"/>
      <c r="P89" s="195" t="n"/>
      <c r="Q89" s="195" t="n"/>
      <c r="R89" s="569" t="n"/>
      <c r="S89" s="569" t="n"/>
      <c r="T89" s="569" t="n"/>
      <c r="U89" s="569" t="n"/>
    </row>
    <row r="90" spans="1:66">
      <c r="A90" s="195" t="n"/>
      <c r="B90" s="590" t="s">
        <v>285</v>
      </c>
      <c r="F90" s="210">
        <f>SUM(E72:L72)</f>
        <v/>
      </c>
      <c r="G90" s="195" t="n"/>
      <c r="H90" s="195" t="n"/>
      <c r="I90" s="209" t="n"/>
      <c r="J90" s="208" t="n"/>
      <c r="K90" s="208" t="n"/>
      <c r="L90" s="195" t="n"/>
      <c r="M90" s="195" t="n"/>
      <c r="N90" s="195" t="n"/>
      <c r="O90" s="195" t="n"/>
      <c r="P90" s="195" t="n"/>
      <c r="Q90" s="195" t="n"/>
      <c r="R90" s="569" t="n"/>
      <c r="S90" s="569" t="n"/>
      <c r="T90" s="569" t="n"/>
      <c r="U90" s="569" t="n"/>
    </row>
    <row r="91" spans="1:66">
      <c r="A91" s="195" t="n"/>
      <c r="B91" s="573" t="s">
        <v>286</v>
      </c>
      <c r="F91" s="210">
        <f>SUM(E73:L73)</f>
        <v/>
      </c>
      <c r="G91" s="195" t="n"/>
      <c r="H91" s="195" t="n"/>
      <c r="I91" s="209" t="n"/>
      <c r="J91" s="208" t="n"/>
      <c r="K91" s="208" t="n"/>
      <c r="L91" s="195" t="n"/>
      <c r="M91" s="195" t="n"/>
      <c r="N91" s="195" t="n"/>
      <c r="O91" s="195" t="n"/>
      <c r="P91" s="195" t="n"/>
      <c r="Q91" s="195" t="n"/>
      <c r="R91" s="569" t="n"/>
      <c r="S91" s="569" t="n"/>
      <c r="T91" s="569" t="n"/>
      <c r="U91" s="569" t="n"/>
    </row>
    <row r="92" spans="1:66">
      <c r="A92" s="195" t="n"/>
      <c r="B92" s="573" t="s">
        <v>287</v>
      </c>
      <c r="F92" s="211">
        <f>F91/F90*100</f>
        <v/>
      </c>
      <c r="G92" s="195" t="n"/>
      <c r="H92" s="195" t="n"/>
      <c r="I92" s="209" t="n"/>
      <c r="J92" s="208" t="n"/>
      <c r="K92" s="208" t="n"/>
      <c r="L92" s="195" t="n"/>
      <c r="M92" s="195" t="n"/>
      <c r="N92" s="195" t="n"/>
      <c r="O92" s="195" t="n"/>
      <c r="P92" s="195" t="n"/>
      <c r="Q92" s="195" t="n"/>
      <c r="R92" s="569" t="n"/>
      <c r="S92" s="569" t="n"/>
      <c r="T92" s="569" t="n"/>
      <c r="U92" s="569" t="n"/>
    </row>
    <row r="93" spans="1:66">
      <c r="A93" s="195" t="n"/>
      <c r="B93" s="212" t="n"/>
      <c r="C93" s="212" t="n"/>
      <c r="D93" s="213" t="n"/>
      <c r="E93" s="213" t="n"/>
      <c r="F93" s="214" t="n"/>
      <c r="G93" s="195" t="n"/>
      <c r="H93" s="195" t="n"/>
      <c r="I93" s="209" t="n"/>
      <c r="J93" s="208" t="n"/>
      <c r="K93" s="208" t="n"/>
      <c r="L93" s="195" t="n"/>
      <c r="M93" s="195" t="n"/>
      <c r="N93" s="195" t="n"/>
      <c r="O93" s="195" t="n"/>
      <c r="P93" s="195" t="n"/>
      <c r="Q93" s="195" t="n"/>
      <c r="R93" s="569" t="n"/>
      <c r="S93" s="569" t="n"/>
      <c r="T93" s="569" t="n"/>
      <c r="U93" s="569" t="n"/>
    </row>
    <row r="94" spans="1:66">
      <c r="A94" s="195" t="n"/>
      <c r="B94" s="212" t="n"/>
      <c r="C94" s="212" t="n"/>
      <c r="D94" s="213" t="n"/>
      <c r="E94" s="213" t="n"/>
      <c r="F94" s="214" t="n"/>
      <c r="G94" s="195" t="n"/>
      <c r="H94" s="195" t="n"/>
      <c r="I94" s="209" t="n"/>
      <c r="J94" s="208" t="n"/>
      <c r="K94" s="208" t="n"/>
      <c r="L94" s="195" t="n"/>
      <c r="M94" s="195" t="n"/>
      <c r="N94" s="195" t="n"/>
      <c r="O94" s="195" t="n"/>
      <c r="P94" s="195" t="n"/>
      <c r="Q94" s="195" t="n"/>
      <c r="R94" s="569" t="n"/>
      <c r="S94" s="569" t="n"/>
      <c r="T94" s="569" t="n"/>
      <c r="U94" s="569" t="n"/>
    </row>
    <row r="95" spans="1:66">
      <c r="A95" s="195" t="n"/>
      <c r="B95" s="212" t="n"/>
      <c r="C95" s="212" t="n"/>
      <c r="D95" s="213" t="n"/>
      <c r="E95" s="213" t="n"/>
      <c r="F95" s="214" t="n"/>
      <c r="G95" s="195" t="n"/>
      <c r="H95" s="195" t="n"/>
      <c r="I95" s="209" t="n"/>
      <c r="J95" s="208" t="n"/>
      <c r="K95" s="208" t="n"/>
      <c r="L95" s="195" t="n"/>
      <c r="M95" s="195" t="n"/>
      <c r="N95" s="195" t="n"/>
      <c r="O95" s="195" t="n"/>
      <c r="P95" s="195" t="n"/>
      <c r="Q95" s="195" t="n"/>
      <c r="R95" s="569" t="n"/>
      <c r="S95" s="569" t="n"/>
      <c r="T95" s="569" t="n"/>
      <c r="U95" s="569" t="n"/>
    </row>
    <row r="96" spans="1:66">
      <c r="A96" s="195" t="n"/>
      <c r="B96" s="195" t="n"/>
      <c r="C96" s="195" t="n"/>
      <c r="D96" s="195" t="n"/>
      <c r="E96" s="195" t="n"/>
      <c r="F96" s="195" t="n"/>
      <c r="G96" s="195" t="n"/>
      <c r="H96" s="195" t="n"/>
      <c r="I96" s="209" t="n"/>
      <c r="J96" s="208" t="n"/>
      <c r="K96" s="208" t="n"/>
      <c r="L96" s="195" t="n"/>
      <c r="M96" s="195" t="n"/>
      <c r="N96" s="195" t="n"/>
      <c r="O96" s="195" t="n"/>
      <c r="P96" s="195" t="n"/>
      <c r="Q96" s="195" t="n"/>
      <c r="R96" s="569" t="n"/>
      <c r="S96" s="569" t="n"/>
      <c r="T96" s="569" t="n"/>
      <c r="U96" s="569" t="n"/>
    </row>
    <row r="97" spans="1:66">
      <c r="A97" s="569" t="n"/>
      <c r="B97" s="593" t="s">
        <v>175</v>
      </c>
      <c r="M97" s="569" t="n"/>
      <c r="N97" s="569" t="n"/>
      <c r="O97" s="569" t="n"/>
      <c r="P97" s="569" t="n"/>
      <c r="Q97" s="569" t="n"/>
      <c r="R97" s="569" t="n"/>
      <c r="S97" s="569" t="n"/>
      <c r="T97" s="569" t="n"/>
      <c r="U97" s="569" t="n"/>
    </row>
    <row r="98" spans="1:66">
      <c r="A98" s="569" t="n"/>
      <c r="B98" s="593" t="s">
        <v>176</v>
      </c>
      <c r="M98" s="569" t="n"/>
      <c r="N98" s="569" t="n"/>
      <c r="O98" s="569" t="n"/>
      <c r="P98" s="569" t="n"/>
      <c r="Q98" s="569" t="n"/>
      <c r="R98" s="569" t="n"/>
      <c r="S98" s="569" t="n"/>
      <c r="T98" s="569" t="n"/>
      <c r="U98" s="569" t="n"/>
    </row>
    <row r="99" spans="1:66">
      <c r="A99" s="569" t="n"/>
      <c r="B99" s="569" t="n"/>
      <c r="C99" s="569" t="n"/>
      <c r="D99" s="569" t="n"/>
      <c r="E99" s="569" t="n"/>
      <c r="F99" s="569" t="n"/>
      <c r="G99" s="569" t="n"/>
      <c r="H99" s="569" t="n"/>
      <c r="I99" s="569" t="n"/>
      <c r="J99" s="569" t="n"/>
      <c r="K99" s="569" t="n"/>
      <c r="L99" s="569" t="n"/>
      <c r="M99" s="569" t="n"/>
      <c r="N99" s="569" t="n"/>
      <c r="O99" s="569" t="n"/>
      <c r="P99" s="569" t="n"/>
      <c r="Q99" s="569" t="n"/>
      <c r="R99" s="569" t="n"/>
      <c r="S99" s="569" t="n"/>
      <c r="T99" s="569" t="n"/>
      <c r="U99" s="569" t="n"/>
    </row>
    <row r="100" spans="1:66">
      <c r="A100" s="569" t="n"/>
      <c r="B100" s="569" t="n"/>
      <c r="C100" s="569" t="n"/>
      <c r="D100" s="569" t="n"/>
      <c r="E100" s="569" t="n"/>
      <c r="F100" s="569" t="n"/>
      <c r="G100" s="569" t="n"/>
      <c r="H100" s="569" t="n"/>
      <c r="I100" s="569" t="n"/>
      <c r="J100" s="569" t="n"/>
      <c r="K100" s="569" t="n"/>
      <c r="L100" s="569" t="n"/>
      <c r="M100" s="569" t="n"/>
      <c r="N100" s="569" t="n"/>
      <c r="O100" s="569" t="n"/>
      <c r="P100" s="569" t="n"/>
      <c r="Q100" s="569" t="n"/>
      <c r="R100" s="569" t="n"/>
      <c r="S100" s="569" t="n"/>
      <c r="T100" s="569" t="n"/>
      <c r="U100" s="569" t="n"/>
    </row>
    <row r="101" spans="1:66">
      <c r="A101" s="569" t="n"/>
      <c r="B101" s="569" t="n"/>
      <c r="C101" s="569" t="n"/>
      <c r="D101" s="569" t="n"/>
      <c r="E101" s="569" t="n"/>
      <c r="F101" s="569" t="n"/>
      <c r="G101" s="569" t="n"/>
      <c r="H101" s="569" t="n"/>
      <c r="I101" s="569" t="n"/>
      <c r="J101" s="569" t="n"/>
      <c r="K101" s="569" t="n"/>
      <c r="L101" s="569" t="n"/>
      <c r="M101" s="569" t="n"/>
      <c r="N101" s="569" t="n"/>
      <c r="O101" s="569" t="n"/>
      <c r="P101" s="569" t="n"/>
      <c r="Q101" s="569" t="n"/>
      <c r="R101" s="569" t="n"/>
      <c r="S101" s="569" t="n"/>
      <c r="T101" s="569" t="n"/>
      <c r="U101" s="569" t="n"/>
    </row>
    <row r="102" spans="1:66">
      <c r="A102" s="569" t="n"/>
      <c r="B102" s="569" t="n"/>
      <c r="C102" s="569" t="n"/>
      <c r="D102" s="569" t="n"/>
      <c r="E102" s="569" t="n"/>
      <c r="F102" s="569" t="n"/>
      <c r="G102" s="569" t="n"/>
      <c r="H102" s="569" t="n"/>
      <c r="I102" s="569" t="n"/>
      <c r="J102" s="569" t="n"/>
      <c r="K102" s="569" t="n"/>
      <c r="L102" s="569" t="n"/>
      <c r="M102" s="569" t="n"/>
      <c r="N102" s="569" t="n"/>
      <c r="O102" s="569" t="n"/>
      <c r="P102" s="569" t="n"/>
      <c r="Q102" s="569" t="n"/>
      <c r="R102" s="569" t="n"/>
      <c r="S102" s="569" t="n"/>
      <c r="T102" s="569" t="n"/>
      <c r="U102" s="569" t="n"/>
    </row>
    <row r="103" spans="1:66">
      <c r="A103" s="569" t="n"/>
      <c r="B103" s="569" t="n"/>
      <c r="C103" s="569" t="n"/>
      <c r="D103" s="569" t="n"/>
      <c r="E103" s="569" t="n"/>
      <c r="F103" s="569" t="n"/>
      <c r="G103" s="569" t="n"/>
      <c r="H103" s="569" t="n"/>
      <c r="I103" s="569" t="n"/>
      <c r="J103" s="569" t="n"/>
      <c r="K103" s="569" t="n"/>
      <c r="L103" s="569" t="n"/>
      <c r="M103" s="569" t="n"/>
      <c r="N103" s="569" t="n"/>
      <c r="O103" s="569" t="n"/>
      <c r="P103" s="569" t="n"/>
      <c r="Q103" s="569" t="n"/>
      <c r="R103" s="569" t="n"/>
      <c r="S103" s="569" t="n"/>
      <c r="T103" s="569" t="n"/>
      <c r="U103" s="569" t="n"/>
    </row>
    <row r="104" spans="1:66">
      <c r="A104" s="569" t="n"/>
      <c r="B104" s="569" t="n"/>
      <c r="C104" s="569" t="n"/>
      <c r="D104" s="569" t="n"/>
      <c r="E104" s="569" t="n"/>
      <c r="F104" s="569" t="n"/>
      <c r="G104" s="569" t="n"/>
      <c r="H104" s="569" t="n"/>
      <c r="I104" s="569" t="n"/>
      <c r="J104" s="569" t="n"/>
      <c r="K104" s="569" t="n"/>
      <c r="L104" s="569" t="n"/>
      <c r="M104" s="569" t="n"/>
      <c r="N104" s="569" t="n"/>
      <c r="O104" s="569" t="n"/>
      <c r="P104" s="569" t="n"/>
      <c r="Q104" s="569" t="n"/>
      <c r="R104" s="569" t="n"/>
      <c r="S104" s="569" t="n"/>
      <c r="T104" s="569" t="n"/>
      <c r="U104" s="569" t="n"/>
    </row>
    <row r="105" spans="1:66">
      <c r="A105" s="569" t="n"/>
      <c r="B105" s="569" t="n"/>
      <c r="C105" s="569" t="n"/>
      <c r="D105" s="569" t="n"/>
      <c r="E105" s="569" t="n"/>
      <c r="F105" s="569" t="n"/>
      <c r="G105" s="569" t="n"/>
      <c r="H105" s="569" t="n"/>
      <c r="I105" s="569" t="n"/>
      <c r="J105" s="569" t="n"/>
      <c r="K105" s="569" t="n"/>
      <c r="L105" s="569" t="n"/>
      <c r="M105" s="569" t="n"/>
      <c r="N105" s="569" t="n"/>
      <c r="O105" s="569" t="n"/>
      <c r="P105" s="569" t="n"/>
      <c r="Q105" s="569" t="n"/>
      <c r="R105" s="569" t="n"/>
      <c r="S105" s="569" t="n"/>
      <c r="T105" s="569" t="n"/>
      <c r="U105" s="569" t="n"/>
    </row>
    <row r="106" spans="1:66">
      <c r="A106" s="569" t="n"/>
      <c r="B106" s="569" t="n"/>
      <c r="C106" s="569" t="n"/>
      <c r="D106" s="569" t="n"/>
      <c r="E106" s="569" t="n"/>
      <c r="F106" s="569" t="n"/>
      <c r="G106" s="569" t="n"/>
      <c r="H106" s="569" t="n"/>
      <c r="I106" s="569" t="n"/>
      <c r="J106" s="569" t="n"/>
      <c r="K106" s="569" t="n"/>
      <c r="L106" s="569" t="n"/>
      <c r="M106" s="569" t="n"/>
      <c r="N106" s="569" t="n"/>
      <c r="O106" s="569" t="n"/>
      <c r="P106" s="569" t="n"/>
      <c r="Q106" s="569" t="n"/>
      <c r="R106" s="569" t="n"/>
      <c r="S106" s="569" t="n"/>
      <c r="T106" s="569" t="n"/>
      <c r="U106" s="569" t="n"/>
    </row>
    <row r="107" spans="1:66">
      <c r="A107" s="569" t="n"/>
      <c r="B107" s="569" t="n"/>
      <c r="C107" s="569" t="n"/>
      <c r="D107" s="569" t="n"/>
      <c r="E107" s="569" t="n"/>
      <c r="F107" s="569" t="n"/>
      <c r="G107" s="569" t="n"/>
      <c r="H107" s="569" t="n"/>
      <c r="I107" s="569" t="n"/>
      <c r="J107" s="569" t="n"/>
      <c r="K107" s="569" t="n"/>
      <c r="L107" s="569" t="n"/>
      <c r="M107" s="569" t="n"/>
      <c r="N107" s="569" t="n"/>
      <c r="O107" s="569" t="n"/>
      <c r="P107" s="569" t="n"/>
      <c r="Q107" s="569" t="n"/>
      <c r="R107" s="569" t="n"/>
      <c r="S107" s="569" t="n"/>
      <c r="T107" s="569" t="n"/>
      <c r="U107" s="569" t="n"/>
    </row>
    <row r="108" spans="1:66">
      <c r="A108" s="569" t="n"/>
      <c r="B108" s="569" t="n"/>
      <c r="C108" s="569" t="n"/>
      <c r="D108" s="569" t="n"/>
      <c r="E108" s="569" t="n"/>
      <c r="F108" s="569" t="n"/>
      <c r="G108" s="569" t="n"/>
      <c r="H108" s="569" t="n"/>
      <c r="I108" s="569" t="n"/>
      <c r="J108" s="569" t="n"/>
      <c r="K108" s="569" t="n"/>
      <c r="L108" s="569" t="n"/>
      <c r="M108" s="569" t="n"/>
      <c r="N108" s="569" t="n"/>
      <c r="O108" s="569" t="n"/>
      <c r="P108" s="569" t="n"/>
      <c r="Q108" s="569" t="n"/>
      <c r="R108" s="569" t="n"/>
      <c r="S108" s="569" t="n"/>
      <c r="T108" s="569" t="n"/>
      <c r="U108" s="569" t="n"/>
    </row>
    <row r="109" spans="1:66">
      <c r="A109" s="569" t="n"/>
      <c r="B109" s="569" t="n"/>
      <c r="C109" s="569" t="n"/>
      <c r="D109" s="569" t="n"/>
      <c r="E109" s="569" t="n"/>
      <c r="F109" s="569" t="n"/>
      <c r="G109" s="569" t="n"/>
      <c r="H109" s="569" t="n"/>
      <c r="I109" s="569" t="n"/>
      <c r="J109" s="569" t="n"/>
      <c r="K109" s="569" t="n"/>
      <c r="L109" s="569" t="n"/>
      <c r="M109" s="569" t="n"/>
      <c r="N109" s="569" t="n"/>
      <c r="O109" s="569" t="n"/>
      <c r="P109" s="569" t="n"/>
      <c r="Q109" s="569" t="n"/>
      <c r="R109" s="569" t="n"/>
      <c r="S109" s="569" t="n"/>
      <c r="T109" s="569" t="n"/>
      <c r="U109" s="569" t="n"/>
    </row>
    <row r="110" spans="1:66">
      <c r="A110" s="569" t="n"/>
      <c r="B110" s="569" t="n"/>
      <c r="C110" s="569" t="n"/>
      <c r="D110" s="569" t="n"/>
      <c r="E110" s="569" t="n"/>
      <c r="F110" s="569" t="n"/>
      <c r="G110" s="569" t="n"/>
      <c r="H110" s="569" t="n"/>
      <c r="I110" s="569" t="n"/>
      <c r="J110" s="569" t="n"/>
      <c r="K110" s="569" t="n"/>
      <c r="L110" s="569" t="n"/>
      <c r="M110" s="569" t="n"/>
      <c r="N110" s="569" t="n"/>
      <c r="O110" s="569" t="n"/>
      <c r="P110" s="569" t="n"/>
      <c r="Q110" s="569" t="n"/>
      <c r="R110" s="569" t="n"/>
      <c r="S110" s="569" t="n"/>
      <c r="T110" s="569" t="n"/>
      <c r="U110" s="569" t="n"/>
    </row>
    <row r="111" spans="1:66">
      <c r="A111" s="569" t="n"/>
      <c r="B111" s="569" t="n"/>
      <c r="C111" s="569" t="n"/>
      <c r="D111" s="569" t="n"/>
      <c r="E111" s="569" t="n"/>
      <c r="F111" s="569" t="n"/>
      <c r="G111" s="569" t="n"/>
      <c r="H111" s="569" t="n"/>
      <c r="I111" s="569" t="n"/>
      <c r="J111" s="569" t="n"/>
      <c r="K111" s="569" t="n"/>
      <c r="L111" s="569" t="n"/>
      <c r="M111" s="569" t="n"/>
      <c r="N111" s="569" t="n"/>
      <c r="O111" s="569" t="n"/>
      <c r="P111" s="569" t="n"/>
      <c r="Q111" s="569" t="n"/>
      <c r="R111" s="569" t="n"/>
      <c r="S111" s="569" t="n"/>
      <c r="T111" s="569" t="n"/>
      <c r="U111" s="569" t="n"/>
    </row>
    <row r="112" spans="1:66">
      <c r="A112" s="569" t="n"/>
      <c r="B112" s="569" t="n"/>
      <c r="C112" s="569" t="n"/>
      <c r="D112" s="569" t="n"/>
      <c r="E112" s="569" t="n"/>
      <c r="F112" s="569" t="n"/>
      <c r="G112" s="569" t="n"/>
      <c r="H112" s="569" t="n"/>
      <c r="I112" s="569" t="n"/>
      <c r="J112" s="569" t="n"/>
      <c r="K112" s="569" t="n"/>
      <c r="L112" s="569" t="n"/>
      <c r="M112" s="569" t="n"/>
      <c r="N112" s="569" t="n"/>
      <c r="O112" s="569" t="n"/>
      <c r="P112" s="569" t="n"/>
      <c r="Q112" s="569" t="n"/>
      <c r="R112" s="569" t="n"/>
      <c r="S112" s="569" t="n"/>
      <c r="T112" s="569" t="n"/>
      <c r="U112" s="569" t="n"/>
    </row>
    <row r="113" spans="1:66">
      <c r="A113" s="569" t="n"/>
      <c r="B113" s="569" t="n"/>
      <c r="C113" s="569" t="n"/>
      <c r="D113" s="569" t="n"/>
      <c r="E113" s="569" t="n"/>
      <c r="F113" s="569" t="n"/>
      <c r="G113" s="569" t="n"/>
      <c r="H113" s="569" t="n"/>
      <c r="I113" s="569" t="n"/>
      <c r="J113" s="569" t="n"/>
      <c r="K113" s="569" t="n"/>
      <c r="L113" s="569" t="n"/>
      <c r="M113" s="569" t="n"/>
      <c r="N113" s="569" t="n"/>
      <c r="O113" s="569" t="n"/>
      <c r="P113" s="569" t="n"/>
      <c r="Q113" s="569" t="n"/>
      <c r="R113" s="569" t="n"/>
      <c r="S113" s="569" t="n"/>
      <c r="T113" s="569" t="n"/>
      <c r="U113" s="569" t="n"/>
    </row>
    <row r="114" spans="1:66">
      <c r="A114" s="569" t="n"/>
      <c r="B114" s="569" t="n"/>
      <c r="C114" s="569" t="n"/>
      <c r="D114" s="569" t="n"/>
      <c r="E114" s="569" t="n"/>
      <c r="F114" s="569" t="n"/>
      <c r="G114" s="569" t="n"/>
      <c r="H114" s="569" t="n"/>
      <c r="I114" s="569" t="n"/>
      <c r="J114" s="569" t="n"/>
      <c r="K114" s="569" t="n"/>
      <c r="L114" s="569" t="n"/>
      <c r="M114" s="569" t="n"/>
      <c r="N114" s="569" t="n"/>
      <c r="O114" s="569" t="n"/>
      <c r="P114" s="569" t="n"/>
      <c r="Q114" s="569" t="n"/>
      <c r="R114" s="569" t="n"/>
      <c r="S114" s="569" t="n"/>
      <c r="T114" s="569" t="n"/>
      <c r="U114" s="569" t="n"/>
    </row>
    <row r="115" spans="1:66">
      <c r="A115" s="569" t="n"/>
      <c r="B115" s="569" t="n"/>
      <c r="C115" s="569" t="n"/>
      <c r="D115" s="569" t="n"/>
      <c r="E115" s="569" t="n"/>
      <c r="F115" s="569" t="n"/>
      <c r="G115" s="569" t="n"/>
      <c r="H115" s="569" t="n"/>
      <c r="I115" s="569" t="n"/>
      <c r="J115" s="569" t="n"/>
      <c r="K115" s="569" t="n"/>
      <c r="L115" s="569" t="n"/>
      <c r="M115" s="569" t="n"/>
      <c r="N115" s="569" t="n"/>
      <c r="O115" s="569" t="n"/>
      <c r="P115" s="569" t="n"/>
      <c r="Q115" s="569" t="n"/>
      <c r="R115" s="569" t="n"/>
      <c r="S115" s="569" t="n"/>
      <c r="T115" s="569" t="n"/>
      <c r="U115" s="569" t="n"/>
    </row>
    <row r="116" spans="1:66">
      <c r="A116" s="569" t="n"/>
      <c r="B116" s="569" t="n"/>
      <c r="C116" s="569" t="n"/>
      <c r="D116" s="569" t="n"/>
      <c r="E116" s="569" t="n"/>
      <c r="F116" s="569" t="n"/>
      <c r="G116" s="569" t="n"/>
      <c r="H116" s="569" t="n"/>
      <c r="I116" s="569" t="n"/>
      <c r="J116" s="569" t="n"/>
      <c r="K116" s="569" t="n"/>
      <c r="L116" s="569" t="n"/>
      <c r="M116" s="569" t="n"/>
      <c r="N116" s="569" t="n"/>
      <c r="O116" s="569" t="n"/>
      <c r="P116" s="569" t="n"/>
      <c r="Q116" s="569" t="n"/>
      <c r="R116" s="569" t="n"/>
      <c r="S116" s="569" t="n"/>
      <c r="T116" s="569" t="n"/>
      <c r="U116" s="569" t="n"/>
    </row>
    <row r="117" spans="1:66">
      <c r="A117" s="569" t="n"/>
      <c r="B117" s="569" t="n"/>
      <c r="C117" s="569" t="n"/>
      <c r="D117" s="569" t="n"/>
      <c r="E117" s="569" t="n"/>
      <c r="F117" s="569" t="n"/>
      <c r="G117" s="569" t="n"/>
      <c r="H117" s="569" t="n"/>
      <c r="I117" s="569" t="n"/>
      <c r="J117" s="569" t="n"/>
      <c r="K117" s="569" t="n"/>
      <c r="L117" s="569" t="n"/>
      <c r="M117" s="569" t="n"/>
      <c r="N117" s="569" t="n"/>
      <c r="O117" s="569" t="n"/>
      <c r="P117" s="569" t="n"/>
      <c r="Q117" s="569" t="n"/>
      <c r="R117" s="569" t="n"/>
      <c r="S117" s="569" t="n"/>
      <c r="T117" s="569" t="n"/>
      <c r="U117" s="569" t="n"/>
    </row>
    <row customHeight="1" ht="15" r="118" s="333" spans="1:66">
      <c r="A118" s="569" t="n"/>
      <c r="B118" s="520" t="s">
        <v>50</v>
      </c>
      <c r="C118" s="520" t="n"/>
      <c r="D118" s="520" t="s">
        <v>103</v>
      </c>
      <c r="E118" s="520" t="s">
        <v>52</v>
      </c>
      <c r="I118" s="520" t="s">
        <v>53</v>
      </c>
      <c r="L118" s="520" t="s">
        <v>57</v>
      </c>
      <c r="M118" s="520" t="s">
        <v>58</v>
      </c>
      <c r="N118" s="570" t="n"/>
      <c r="O118" s="569" t="n"/>
      <c r="P118" s="569" t="n"/>
      <c r="Q118" s="569" t="n"/>
      <c r="R118" s="569" t="n"/>
      <c r="S118" s="569" t="n"/>
      <c r="T118" s="569" t="n"/>
      <c r="U118" s="569" t="n"/>
      <c r="V118" s="569" t="n"/>
      <c r="W118" s="569" t="n"/>
      <c r="X118" s="569" t="n"/>
      <c r="Y118" s="569" t="n"/>
      <c r="Z118" s="569" t="n"/>
      <c r="AA118" s="569" t="n"/>
      <c r="AB118" s="569" t="n"/>
      <c r="AC118" s="195" t="n"/>
      <c r="AD118" s="195" t="n"/>
      <c r="AE118" s="195" t="n"/>
      <c r="AF118" s="195" t="n"/>
      <c r="AG118" s="195" t="n"/>
      <c r="AH118" s="195" t="n"/>
      <c r="AI118" s="195" t="n"/>
      <c r="AJ118" s="195" t="n"/>
      <c r="AK118" s="195" t="n"/>
      <c r="AL118" s="569" t="n"/>
      <c r="AM118" s="569" t="n"/>
      <c r="AN118" s="569" t="n"/>
      <c r="AO118" s="569" t="n"/>
      <c r="AP118" s="569" t="n"/>
      <c r="AQ118" s="569" t="n"/>
      <c r="AR118" s="569" t="n"/>
      <c r="AS118" s="569" t="n"/>
      <c r="AT118" s="569" t="n"/>
      <c r="AU118" s="569" t="n"/>
      <c r="AV118" s="569" t="n"/>
      <c r="AW118" s="569" t="n"/>
      <c r="AX118" s="569" t="n"/>
      <c r="AY118" s="569" t="n"/>
      <c r="AZ118" s="569" t="n"/>
      <c r="BA118" s="569" t="n"/>
      <c r="BB118" s="569" t="n"/>
      <c r="BC118" s="569" t="n"/>
      <c r="BD118" s="569" t="n"/>
      <c r="BE118" s="569" t="n"/>
      <c r="BF118" s="569" t="n"/>
      <c r="BG118" s="569" t="n"/>
      <c r="BH118" s="569" t="n"/>
      <c r="BI118" s="569" t="n"/>
      <c r="BJ118" s="569" t="n"/>
      <c r="BK118" s="569" t="n"/>
      <c r="BL118" s="569" t="n"/>
      <c r="BM118" s="569" t="n"/>
      <c r="BN118" s="569" t="n"/>
    </row>
    <row customHeight="1" ht="15" r="119" s="333" spans="1:66">
      <c r="A119" s="569" t="n"/>
      <c r="B119" s="107" t="n">
        <v>1</v>
      </c>
      <c r="C119" s="107" t="n"/>
      <c r="D119" s="215" t="s">
        <v>104</v>
      </c>
      <c r="E119" s="545" t="s">
        <v>105</v>
      </c>
      <c r="I119" s="550" t="s">
        <v>131</v>
      </c>
      <c r="L119" s="216" t="n"/>
      <c r="M119" s="217" t="n"/>
      <c r="N119" s="109" t="n"/>
      <c r="O119" s="569" t="n"/>
      <c r="P119" s="569" t="n"/>
      <c r="Q119" s="569" t="n"/>
      <c r="R119" s="569" t="n"/>
      <c r="S119" s="569" t="n"/>
      <c r="T119" s="569" t="n"/>
      <c r="U119" s="569" t="n"/>
      <c r="V119" s="569" t="n"/>
      <c r="W119" s="569" t="n"/>
      <c r="X119" s="569" t="n"/>
      <c r="Y119" s="569" t="n"/>
      <c r="Z119" s="569" t="n"/>
      <c r="AA119" s="569" t="n"/>
      <c r="AB119" s="569" t="n"/>
      <c r="AC119" s="195" t="n"/>
      <c r="AD119" s="195" t="n"/>
      <c r="AE119" s="195" t="n"/>
      <c r="AF119" s="195" t="n"/>
      <c r="AG119" s="195" t="n"/>
      <c r="AH119" s="195" t="n"/>
      <c r="AI119" s="195" t="n"/>
      <c r="AJ119" s="195" t="n"/>
      <c r="AK119" s="195" t="n"/>
      <c r="AL119" s="569" t="n"/>
      <c r="AM119" s="569" t="n"/>
      <c r="AN119" s="569" t="n"/>
      <c r="AO119" s="569" t="n"/>
      <c r="AP119" s="569" t="n"/>
      <c r="AQ119" s="569" t="n"/>
      <c r="AR119" s="569" t="n"/>
      <c r="AS119" s="569" t="n"/>
      <c r="AT119" s="569" t="n"/>
      <c r="AU119" s="569" t="n"/>
      <c r="AV119" s="569" t="n"/>
      <c r="AW119" s="569" t="n"/>
      <c r="AX119" s="569" t="n"/>
      <c r="AY119" s="569" t="n"/>
      <c r="AZ119" s="569" t="n"/>
      <c r="BA119" s="569" t="n"/>
      <c r="BB119" s="569" t="n"/>
      <c r="BC119" s="569" t="n"/>
      <c r="BD119" s="569" t="n"/>
      <c r="BE119" s="569" t="n"/>
      <c r="BF119" s="569" t="n"/>
      <c r="BG119" s="569" t="n"/>
      <c r="BH119" s="569" t="n"/>
      <c r="BI119" s="569" t="n"/>
      <c r="BJ119" s="569" t="n"/>
      <c r="BK119" s="569" t="n"/>
      <c r="BL119" s="569" t="n"/>
      <c r="BM119" s="569" t="n"/>
      <c r="BN119" s="569" t="n"/>
    </row>
    <row customHeight="1" ht="15" r="120" s="333" spans="1:66">
      <c r="A120" s="569" t="n"/>
      <c r="B120" s="107" t="n">
        <v>2</v>
      </c>
      <c r="C120" s="107" t="n"/>
      <c r="D120" s="215" t="s">
        <v>107</v>
      </c>
      <c r="E120" s="545" t="s">
        <v>108</v>
      </c>
      <c r="I120" s="550" t="s">
        <v>132</v>
      </c>
      <c r="L120" s="216" t="n"/>
      <c r="M120" s="217" t="n"/>
      <c r="N120" s="109" t="n"/>
      <c r="O120" s="569" t="n"/>
      <c r="P120" s="569" t="n"/>
      <c r="Q120" s="569" t="n"/>
      <c r="R120" s="569" t="n"/>
      <c r="S120" s="569" t="n"/>
      <c r="T120" s="569" t="n"/>
      <c r="U120" s="569" t="n"/>
      <c r="V120" s="569" t="n"/>
      <c r="W120" s="569" t="n"/>
      <c r="X120" s="569" t="n"/>
      <c r="Y120" s="569" t="n"/>
      <c r="Z120" s="569" t="n"/>
      <c r="AA120" s="569" t="n"/>
      <c r="AB120" s="569" t="n"/>
      <c r="AC120" s="195" t="n"/>
      <c r="AD120" s="195" t="n"/>
      <c r="AE120" s="195" t="n"/>
      <c r="AF120" s="195" t="n"/>
      <c r="AG120" s="195" t="n"/>
      <c r="AH120" s="195" t="n"/>
      <c r="AI120" s="195" t="n"/>
      <c r="AJ120" s="195" t="n"/>
      <c r="AK120" s="195" t="n"/>
      <c r="AL120" s="569" t="n"/>
      <c r="AM120" s="569" t="n"/>
      <c r="AN120" s="569" t="n"/>
      <c r="AO120" s="569" t="n"/>
      <c r="AP120" s="569" t="n"/>
      <c r="AQ120" s="569" t="n"/>
      <c r="AR120" s="569" t="n"/>
      <c r="AS120" s="569" t="n"/>
      <c r="AT120" s="569" t="n"/>
      <c r="AU120" s="569" t="n"/>
      <c r="AV120" s="569" t="n"/>
      <c r="AW120" s="569" t="n"/>
      <c r="AX120" s="569" t="n"/>
      <c r="AY120" s="569" t="n"/>
      <c r="AZ120" s="569" t="n"/>
      <c r="BA120" s="569" t="n"/>
      <c r="BB120" s="569" t="n"/>
      <c r="BC120" s="569" t="n"/>
      <c r="BD120" s="569" t="n"/>
      <c r="BE120" s="569" t="n"/>
      <c r="BF120" s="569" t="n"/>
      <c r="BG120" s="569" t="n"/>
      <c r="BH120" s="569" t="n"/>
      <c r="BI120" s="569" t="n"/>
      <c r="BJ120" s="569" t="n"/>
      <c r="BK120" s="569" t="n"/>
      <c r="BL120" s="569" t="n"/>
      <c r="BM120" s="569" t="n"/>
      <c r="BN120" s="569" t="n"/>
    </row>
    <row customHeight="1" ht="15" r="121" s="333" spans="1:66">
      <c r="A121" s="569" t="n"/>
      <c r="B121" s="107" t="n">
        <v>3</v>
      </c>
      <c r="C121" s="107" t="n"/>
      <c r="D121" s="215" t="s">
        <v>110</v>
      </c>
      <c r="E121" s="547" t="s">
        <v>111</v>
      </c>
      <c r="I121" s="550" t="s">
        <v>133</v>
      </c>
      <c r="L121" s="216" t="n"/>
      <c r="M121" s="217" t="n"/>
      <c r="N121" s="109" t="n"/>
      <c r="O121" s="569" t="n"/>
      <c r="P121" s="569" t="n"/>
      <c r="Q121" s="569" t="n"/>
      <c r="R121" s="569" t="n"/>
      <c r="S121" s="569" t="n"/>
      <c r="T121" s="569" t="n"/>
      <c r="U121" s="569" t="n"/>
      <c r="V121" s="569" t="n"/>
      <c r="W121" s="569" t="n"/>
      <c r="X121" s="569" t="n"/>
      <c r="Y121" s="569" t="n"/>
      <c r="Z121" s="569" t="n"/>
      <c r="AA121" s="569" t="n"/>
      <c r="AB121" s="569" t="n"/>
      <c r="AC121" s="195" t="n"/>
      <c r="AD121" s="195" t="n"/>
      <c r="AE121" s="195" t="n"/>
      <c r="AF121" s="195" t="n"/>
      <c r="AG121" s="195" t="n"/>
      <c r="AH121" s="195" t="n"/>
      <c r="AI121" s="195" t="n"/>
      <c r="AJ121" s="195" t="n"/>
      <c r="AK121" s="195" t="n"/>
      <c r="AL121" s="569" t="n"/>
      <c r="AM121" s="569" t="n"/>
      <c r="AN121" s="569" t="n"/>
      <c r="AO121" s="569" t="n"/>
      <c r="AP121" s="569" t="n"/>
      <c r="AQ121" s="569" t="n"/>
      <c r="AR121" s="569" t="n"/>
      <c r="AS121" s="569" t="n"/>
      <c r="AT121" s="569" t="n"/>
      <c r="AU121" s="569" t="n"/>
      <c r="AV121" s="569" t="n"/>
      <c r="AW121" s="569" t="n"/>
      <c r="AX121" s="569" t="n"/>
      <c r="AY121" s="569" t="n"/>
      <c r="AZ121" s="569" t="n"/>
      <c r="BA121" s="569" t="n"/>
      <c r="BB121" s="569" t="n"/>
      <c r="BC121" s="569" t="n"/>
      <c r="BD121" s="569" t="n"/>
      <c r="BE121" s="569" t="n"/>
      <c r="BF121" s="569" t="n"/>
      <c r="BG121" s="569" t="n"/>
      <c r="BH121" s="569" t="n"/>
      <c r="BI121" s="569" t="n"/>
      <c r="BJ121" s="569" t="n"/>
      <c r="BK121" s="569" t="n"/>
      <c r="BL121" s="569" t="n"/>
      <c r="BM121" s="569" t="n"/>
      <c r="BN121" s="569" t="n"/>
    </row>
    <row customHeight="1" ht="15" r="122" s="333" spans="1:66">
      <c r="A122" s="569" t="n"/>
      <c r="B122" s="107" t="n">
        <v>4</v>
      </c>
      <c r="C122" s="107" t="n"/>
      <c r="D122" s="215" t="s">
        <v>113</v>
      </c>
      <c r="E122" s="548" t="s">
        <v>114</v>
      </c>
      <c r="I122" s="550" t="s">
        <v>134</v>
      </c>
      <c r="L122" s="216" t="n"/>
      <c r="M122" s="218" t="n"/>
      <c r="N122" s="109" t="n"/>
      <c r="O122" s="569" t="n"/>
      <c r="P122" s="569" t="n"/>
      <c r="Q122" s="569" t="n"/>
      <c r="R122" s="569" t="n"/>
      <c r="S122" s="569" t="n"/>
      <c r="T122" s="569" t="n"/>
      <c r="U122" s="569" t="n"/>
      <c r="V122" s="569" t="n"/>
      <c r="W122" s="569" t="n"/>
      <c r="X122" s="569" t="n"/>
      <c r="Y122" s="569" t="n"/>
      <c r="Z122" s="569" t="n"/>
      <c r="AA122" s="569" t="n"/>
      <c r="AB122" s="569" t="n"/>
      <c r="AC122" s="195" t="n"/>
      <c r="AD122" s="195" t="n"/>
      <c r="AE122" s="195" t="n"/>
      <c r="AF122" s="195" t="n"/>
      <c r="AG122" s="195" t="n"/>
      <c r="AH122" s="195" t="n"/>
      <c r="AI122" s="195" t="n"/>
      <c r="AJ122" s="195" t="n"/>
      <c r="AK122" s="195" t="n"/>
      <c r="AL122" s="569" t="n"/>
      <c r="AM122" s="569" t="n"/>
      <c r="AN122" s="569" t="n"/>
      <c r="AO122" s="569" t="n"/>
      <c r="AP122" s="569" t="n"/>
      <c r="AQ122" s="569" t="n"/>
      <c r="AR122" s="569" t="n"/>
      <c r="AS122" s="569" t="n"/>
      <c r="AT122" s="569" t="n"/>
      <c r="AU122" s="569" t="n"/>
      <c r="AV122" s="569" t="n"/>
      <c r="AW122" s="569" t="n"/>
      <c r="AX122" s="569" t="n"/>
      <c r="AY122" s="569" t="n"/>
      <c r="AZ122" s="569" t="n"/>
      <c r="BA122" s="569" t="n"/>
      <c r="BB122" s="569" t="n"/>
      <c r="BC122" s="569" t="n"/>
      <c r="BD122" s="569" t="n"/>
      <c r="BE122" s="569" t="n"/>
      <c r="BF122" s="569" t="n"/>
      <c r="BG122" s="569" t="n"/>
      <c r="BH122" s="569" t="n"/>
      <c r="BI122" s="569" t="n"/>
      <c r="BJ122" s="569" t="n"/>
      <c r="BK122" s="569" t="n"/>
      <c r="BL122" s="569" t="n"/>
      <c r="BM122" s="569" t="n"/>
      <c r="BN122" s="569" t="n"/>
    </row>
    <row customHeight="1" ht="15" r="123" s="333" spans="1:66">
      <c r="A123" s="569" t="n"/>
      <c r="B123" s="107" t="n">
        <v>5</v>
      </c>
      <c r="C123" s="107" t="n"/>
      <c r="D123" s="219" t="s">
        <v>115</v>
      </c>
      <c r="E123" s="549" t="s">
        <v>116</v>
      </c>
      <c r="I123" s="550" t="s">
        <v>132</v>
      </c>
      <c r="L123" s="216" t="n"/>
      <c r="M123" s="217" t="n"/>
      <c r="N123" s="109" t="n"/>
      <c r="O123" s="569" t="n"/>
      <c r="P123" s="569" t="n"/>
      <c r="Q123" s="569" t="n"/>
      <c r="R123" s="569" t="n"/>
      <c r="S123" s="569" t="n"/>
      <c r="T123" s="569" t="n"/>
      <c r="U123" s="569" t="n"/>
      <c r="V123" s="569" t="n"/>
      <c r="W123" s="569" t="n"/>
      <c r="X123" s="569" t="n"/>
      <c r="Y123" s="569" t="n"/>
      <c r="Z123" s="569" t="n"/>
      <c r="AA123" s="569" t="n"/>
      <c r="AB123" s="569" t="n"/>
      <c r="AC123" s="195" t="n"/>
      <c r="AD123" s="195" t="n"/>
      <c r="AE123" s="195" t="n"/>
      <c r="AF123" s="195" t="n"/>
      <c r="AG123" s="195" t="n"/>
      <c r="AH123" s="195" t="n"/>
      <c r="AI123" s="195" t="n"/>
      <c r="AJ123" s="195" t="n"/>
      <c r="AK123" s="195" t="n"/>
      <c r="AL123" s="569" t="n"/>
      <c r="AM123" s="569" t="n"/>
      <c r="AN123" s="569" t="n"/>
      <c r="AO123" s="569" t="n"/>
      <c r="AP123" s="569" t="n"/>
      <c r="AQ123" s="569" t="n"/>
      <c r="AR123" s="569" t="n"/>
      <c r="AS123" s="569" t="n"/>
      <c r="AT123" s="569" t="n"/>
      <c r="AU123" s="569" t="n"/>
      <c r="AV123" s="569" t="n"/>
      <c r="AW123" s="569" t="n"/>
      <c r="AX123" s="569" t="n"/>
      <c r="AY123" s="569" t="n"/>
      <c r="AZ123" s="569" t="n"/>
      <c r="BA123" s="569" t="n"/>
      <c r="BB123" s="569" t="n"/>
      <c r="BC123" s="569" t="n"/>
      <c r="BD123" s="569" t="n"/>
      <c r="BE123" s="569" t="n"/>
      <c r="BF123" s="569" t="n"/>
      <c r="BG123" s="569" t="n"/>
      <c r="BH123" s="569" t="n"/>
      <c r="BI123" s="569" t="n"/>
      <c r="BJ123" s="569" t="n"/>
      <c r="BK123" s="569" t="n"/>
      <c r="BL123" s="569" t="n"/>
      <c r="BM123" s="569" t="n"/>
      <c r="BN123" s="569" t="n"/>
    </row>
    <row customHeight="1" ht="15" r="124" s="333" spans="1:66">
      <c r="A124" s="569" t="n"/>
      <c r="B124" s="107" t="n">
        <v>6</v>
      </c>
      <c r="C124" s="107" t="n"/>
      <c r="D124" s="219" t="s">
        <v>117</v>
      </c>
      <c r="E124" s="549" t="s">
        <v>118</v>
      </c>
      <c r="I124" s="550" t="s">
        <v>131</v>
      </c>
      <c r="L124" s="216" t="n"/>
      <c r="M124" s="217" t="n"/>
      <c r="N124" s="109" t="n"/>
      <c r="O124" s="569" t="n"/>
      <c r="P124" s="569" t="n"/>
      <c r="Q124" s="569" t="n"/>
      <c r="R124" s="569" t="n"/>
      <c r="S124" s="569" t="n"/>
      <c r="T124" s="569" t="n"/>
      <c r="U124" s="569" t="n"/>
      <c r="V124" s="569" t="n"/>
      <c r="W124" s="569" t="n"/>
      <c r="X124" s="569" t="n"/>
      <c r="Y124" s="569" t="n"/>
      <c r="Z124" s="569" t="n"/>
      <c r="AA124" s="569" t="n"/>
      <c r="AB124" s="569" t="n"/>
      <c r="AC124" s="195" t="n"/>
      <c r="AD124" s="195" t="n"/>
      <c r="AE124" s="195" t="n"/>
      <c r="AF124" s="195" t="n"/>
      <c r="AG124" s="195" t="n"/>
      <c r="AH124" s="195" t="n"/>
      <c r="AI124" s="195" t="n"/>
      <c r="AJ124" s="195" t="n"/>
      <c r="AK124" s="195" t="n"/>
      <c r="AL124" s="569" t="n"/>
      <c r="AM124" s="569" t="n"/>
      <c r="AN124" s="569" t="n"/>
      <c r="AO124" s="569" t="n"/>
      <c r="AP124" s="569" t="n"/>
      <c r="AQ124" s="569" t="n"/>
      <c r="AR124" s="569" t="n"/>
      <c r="AS124" s="569" t="n"/>
      <c r="AT124" s="569" t="n"/>
      <c r="AU124" s="569" t="n"/>
      <c r="AV124" s="569" t="n"/>
      <c r="AW124" s="569" t="n"/>
      <c r="AX124" s="569" t="n"/>
      <c r="AY124" s="569" t="n"/>
      <c r="AZ124" s="569" t="n"/>
      <c r="BA124" s="569" t="n"/>
      <c r="BB124" s="569" t="n"/>
      <c r="BC124" s="569" t="n"/>
      <c r="BD124" s="569" t="n"/>
      <c r="BE124" s="569" t="n"/>
      <c r="BF124" s="569" t="n"/>
      <c r="BG124" s="569" t="n"/>
      <c r="BH124" s="569" t="n"/>
      <c r="BI124" s="569" t="n"/>
      <c r="BJ124" s="569" t="n"/>
      <c r="BK124" s="569" t="n"/>
      <c r="BL124" s="569" t="n"/>
      <c r="BM124" s="569" t="n"/>
      <c r="BN124" s="569" t="n"/>
    </row>
    <row customHeight="1" ht="15" r="125" s="333" spans="1:66">
      <c r="A125" s="569" t="n"/>
      <c r="B125" s="107" t="n">
        <v>7</v>
      </c>
      <c r="C125" s="107" t="n"/>
      <c r="D125" s="219" t="s">
        <v>119</v>
      </c>
      <c r="E125" s="551" t="s">
        <v>120</v>
      </c>
      <c r="I125" s="550" t="s">
        <v>91</v>
      </c>
      <c r="L125" s="216" t="n"/>
      <c r="M125" s="217" t="n"/>
      <c r="N125" s="109" t="n"/>
      <c r="O125" s="569" t="n"/>
      <c r="P125" s="569" t="n"/>
      <c r="Q125" s="569" t="n"/>
      <c r="R125" s="569" t="n"/>
      <c r="S125" s="569" t="n"/>
      <c r="T125" s="569" t="n"/>
      <c r="U125" s="569" t="n"/>
      <c r="V125" s="569" t="n"/>
      <c r="W125" s="569" t="n"/>
      <c r="X125" s="569" t="n"/>
      <c r="Y125" s="569" t="n"/>
      <c r="Z125" s="569" t="n"/>
      <c r="AA125" s="569" t="n"/>
      <c r="AB125" s="569" t="n"/>
      <c r="AC125" s="195" t="n"/>
      <c r="AD125" s="195" t="n"/>
      <c r="AE125" s="195" t="n"/>
      <c r="AF125" s="195" t="n"/>
      <c r="AG125" s="195" t="n"/>
      <c r="AH125" s="195" t="n"/>
      <c r="AI125" s="195" t="n"/>
      <c r="AJ125" s="195" t="n"/>
      <c r="AK125" s="195" t="n"/>
      <c r="AL125" s="569" t="n"/>
      <c r="AM125" s="569" t="n"/>
      <c r="AN125" s="569" t="n"/>
      <c r="AO125" s="569" t="n"/>
      <c r="AP125" s="569" t="n"/>
      <c r="AQ125" s="569" t="n"/>
      <c r="AR125" s="569" t="n"/>
      <c r="AS125" s="569" t="n"/>
      <c r="AT125" s="569" t="n"/>
      <c r="AU125" s="569" t="n"/>
      <c r="AV125" s="569" t="n"/>
      <c r="AW125" s="569" t="n"/>
      <c r="AX125" s="569" t="n"/>
      <c r="AY125" s="569" t="n"/>
      <c r="AZ125" s="569" t="n"/>
      <c r="BA125" s="569" t="n"/>
      <c r="BB125" s="569" t="n"/>
      <c r="BC125" s="569" t="n"/>
      <c r="BD125" s="569" t="n"/>
      <c r="BE125" s="569" t="n"/>
      <c r="BF125" s="569" t="n"/>
      <c r="BG125" s="569" t="n"/>
      <c r="BH125" s="569" t="n"/>
      <c r="BI125" s="569" t="n"/>
      <c r="BJ125" s="569" t="n"/>
      <c r="BK125" s="569" t="n"/>
      <c r="BL125" s="569" t="n"/>
      <c r="BM125" s="569" t="n"/>
      <c r="BN125" s="569" t="n"/>
    </row>
    <row customHeight="1" ht="15" r="126" s="333" spans="1:66">
      <c r="A126" s="569" t="n"/>
      <c r="B126" s="107" t="n">
        <v>8</v>
      </c>
      <c r="C126" s="107" t="n"/>
      <c r="D126" s="215" t="s">
        <v>121</v>
      </c>
      <c r="E126" s="545" t="s">
        <v>122</v>
      </c>
      <c r="I126" s="550" t="s">
        <v>135</v>
      </c>
      <c r="L126" s="216" t="n"/>
      <c r="M126" s="217" t="n"/>
      <c r="N126" s="109" t="n"/>
      <c r="O126" s="569" t="n"/>
      <c r="P126" s="569" t="n"/>
      <c r="Q126" s="569" t="n"/>
      <c r="R126" s="569" t="n"/>
      <c r="S126" s="569" t="n"/>
      <c r="T126" s="569" t="n"/>
      <c r="U126" s="569" t="n"/>
      <c r="V126" s="569" t="n"/>
      <c r="W126" s="569" t="n"/>
      <c r="X126" s="569" t="n"/>
      <c r="Y126" s="569" t="n"/>
      <c r="Z126" s="569" t="n"/>
      <c r="AA126" s="569" t="n"/>
      <c r="AB126" s="569" t="n"/>
      <c r="AC126" s="195" t="n"/>
      <c r="AD126" s="195" t="n"/>
      <c r="AE126" s="195" t="n"/>
      <c r="AF126" s="195" t="n"/>
      <c r="AG126" s="195" t="n"/>
      <c r="AH126" s="195" t="n"/>
      <c r="AI126" s="195" t="n"/>
      <c r="AJ126" s="195" t="n"/>
      <c r="AK126" s="195" t="n"/>
      <c r="AL126" s="569" t="n"/>
      <c r="AM126" s="569" t="n"/>
      <c r="AN126" s="569" t="n"/>
      <c r="AO126" s="569" t="n"/>
      <c r="AP126" s="569" t="n"/>
      <c r="AQ126" s="569" t="n"/>
      <c r="AR126" s="569" t="n"/>
      <c r="AS126" s="569" t="n"/>
      <c r="AT126" s="569" t="n"/>
      <c r="AU126" s="569" t="n"/>
      <c r="AV126" s="569" t="n"/>
      <c r="AW126" s="569" t="n"/>
      <c r="AX126" s="569" t="n"/>
      <c r="AY126" s="569" t="n"/>
      <c r="AZ126" s="569" t="n"/>
      <c r="BA126" s="569" t="n"/>
      <c r="BB126" s="569" t="n"/>
      <c r="BC126" s="569" t="n"/>
      <c r="BD126" s="569" t="n"/>
      <c r="BE126" s="569" t="n"/>
      <c r="BF126" s="569" t="n"/>
      <c r="BG126" s="569" t="n"/>
      <c r="BH126" s="569" t="n"/>
      <c r="BI126" s="569" t="n"/>
      <c r="BJ126" s="569" t="n"/>
      <c r="BK126" s="569" t="n"/>
      <c r="BL126" s="569" t="n"/>
      <c r="BM126" s="569" t="n"/>
      <c r="BN126" s="569" t="n"/>
    </row>
    <row r="127" spans="1:66">
      <c r="A127" s="569" t="n"/>
      <c r="B127" s="569" t="n"/>
      <c r="C127" s="569" t="n"/>
      <c r="D127" s="569" t="n"/>
      <c r="E127" s="569" t="n"/>
      <c r="F127" s="569" t="n"/>
      <c r="G127" s="569" t="n"/>
      <c r="H127" s="569" t="n"/>
      <c r="I127" s="569" t="n"/>
      <c r="J127" s="569" t="n"/>
      <c r="K127" s="569" t="n"/>
      <c r="L127" s="569" t="n"/>
      <c r="M127" s="569" t="n"/>
      <c r="N127" s="569" t="n"/>
      <c r="O127" s="569" t="n"/>
      <c r="P127" s="569" t="n"/>
      <c r="Q127" s="569" t="n"/>
      <c r="R127" s="569" t="n"/>
      <c r="S127" s="569" t="n"/>
      <c r="T127" s="569" t="n"/>
      <c r="U127" s="569" t="n"/>
    </row>
    <row r="128" spans="1:66">
      <c r="A128" s="569" t="n"/>
      <c r="B128" s="569" t="n"/>
      <c r="C128" s="569" t="n"/>
      <c r="D128" s="569" t="n"/>
      <c r="E128" s="569" t="n"/>
      <c r="F128" s="569" t="n"/>
      <c r="G128" s="569" t="n"/>
      <c r="H128" s="569" t="n"/>
      <c r="I128" s="569" t="n"/>
      <c r="J128" s="569" t="n"/>
      <c r="K128" s="569" t="n"/>
      <c r="L128" s="569" t="n"/>
      <c r="M128" s="569" t="n"/>
      <c r="N128" s="569" t="n"/>
      <c r="O128" s="569" t="n"/>
      <c r="P128" s="569" t="n"/>
      <c r="Q128" s="569" t="n"/>
      <c r="R128" s="569" t="n"/>
      <c r="S128" s="569" t="n"/>
      <c r="T128" s="569" t="n"/>
      <c r="U128" s="569" t="n"/>
    </row>
    <row r="129" spans="1:66">
      <c r="A129" s="569" t="n"/>
      <c r="B129" s="569" t="n"/>
      <c r="C129" s="569" t="n"/>
      <c r="D129" s="569" t="n"/>
      <c r="E129" s="569" t="n"/>
      <c r="F129" s="569" t="n"/>
      <c r="G129" s="569" t="n"/>
      <c r="H129" s="569" t="n"/>
      <c r="I129" s="569" t="n"/>
      <c r="J129" s="569" t="n"/>
      <c r="K129" s="569" t="n"/>
      <c r="Q129" s="569" t="n"/>
      <c r="R129" s="569" t="n"/>
      <c r="S129" s="569" t="n"/>
      <c r="T129" s="569" t="n"/>
      <c r="U129" s="569" t="n"/>
    </row>
    <row r="130" spans="1:66">
      <c r="A130" s="569" t="n"/>
      <c r="B130" s="569" t="n"/>
      <c r="C130" s="569" t="n"/>
      <c r="D130" s="569" t="n"/>
      <c r="E130" s="569" t="n"/>
      <c r="F130" s="569" t="n"/>
      <c r="G130" s="569" t="n"/>
      <c r="H130" s="569" t="n"/>
      <c r="I130" s="569" t="n"/>
      <c r="J130" s="569" t="n"/>
      <c r="K130" s="569" t="n"/>
      <c r="Q130" s="569" t="n"/>
      <c r="R130" s="569" t="n"/>
      <c r="S130" s="569" t="n"/>
      <c r="T130" s="220" t="n"/>
      <c r="U130" s="220" t="n"/>
    </row>
    <row r="131" spans="1:66">
      <c r="A131" s="220" t="n"/>
      <c r="B131" s="220" t="n"/>
      <c r="C131" s="220" t="n"/>
      <c r="D131" s="220" t="s">
        <v>288</v>
      </c>
      <c r="E131" s="220" t="n"/>
      <c r="F131" s="220" t="n"/>
      <c r="G131" s="220" t="s">
        <v>289</v>
      </c>
      <c r="H131" s="221" t="n"/>
      <c r="I131" s="220" t="n"/>
      <c r="J131" s="220" t="n"/>
      <c r="K131" s="220" t="n"/>
      <c r="L131" s="221" t="n"/>
      <c r="M131" s="220" t="n"/>
      <c r="N131" s="220" t="n"/>
      <c r="O131" s="220" t="n"/>
      <c r="P131" s="220" t="n"/>
      <c r="Q131" s="220" t="s">
        <v>290</v>
      </c>
      <c r="R131" s="220" t="n"/>
      <c r="S131" s="220" t="n"/>
      <c r="T131" s="569" t="n"/>
      <c r="U131" s="569" t="n"/>
    </row>
    <row r="132" spans="1:66">
      <c r="A132" s="222" t="s">
        <v>291</v>
      </c>
      <c r="B132" s="222" t="n"/>
      <c r="C132" s="222" t="n"/>
      <c r="D132" s="222" t="n"/>
      <c r="E132" s="222" t="n"/>
      <c r="F132" s="222" t="n"/>
      <c r="G132" s="222" t="n"/>
      <c r="H132" s="222" t="n"/>
      <c r="I132" s="222" t="n"/>
      <c r="J132" s="222" t="n"/>
      <c r="K132" s="222" t="n"/>
      <c r="L132" s="222" t="n"/>
      <c r="M132" s="222" t="n"/>
      <c r="N132" s="222" t="n"/>
      <c r="O132" s="222" t="n"/>
      <c r="P132" s="222" t="n"/>
      <c r="Q132" s="222" t="n"/>
      <c r="R132" s="222" t="n"/>
      <c r="S132" s="222" t="n"/>
      <c r="T132" s="569" t="n"/>
      <c r="U132" s="569" t="n"/>
    </row>
  </sheetData>
  <mergeCells count="51">
    <mergeCell ref="E126:H126"/>
    <mergeCell ref="I126:K126"/>
    <mergeCell ref="E123:H123"/>
    <mergeCell ref="I123:K123"/>
    <mergeCell ref="E124:H124"/>
    <mergeCell ref="I124:K124"/>
    <mergeCell ref="E125:H125"/>
    <mergeCell ref="I125:K125"/>
    <mergeCell ref="E120:H120"/>
    <mergeCell ref="I120:K120"/>
    <mergeCell ref="E121:H121"/>
    <mergeCell ref="I121:K121"/>
    <mergeCell ref="E122:H122"/>
    <mergeCell ref="I122:K122"/>
    <mergeCell ref="B97:L97"/>
    <mergeCell ref="B98:L98"/>
    <mergeCell ref="E118:H118"/>
    <mergeCell ref="I118:K118"/>
    <mergeCell ref="E119:H119"/>
    <mergeCell ref="I119:K119"/>
    <mergeCell ref="B92:E92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90:E90"/>
    <mergeCell ref="B91:E91"/>
    <mergeCell ref="B76:D76"/>
    <mergeCell ref="Q69:T69"/>
    <mergeCell ref="B70:D70"/>
    <mergeCell ref="Q70:T70"/>
    <mergeCell ref="B71:D71"/>
    <mergeCell ref="Q71:T71"/>
    <mergeCell ref="B72:D72"/>
    <mergeCell ref="Q72:T72"/>
    <mergeCell ref="B69:D69"/>
    <mergeCell ref="B73:D73"/>
    <mergeCell ref="Q73:T73"/>
    <mergeCell ref="B74:D74"/>
    <mergeCell ref="Q74:T74"/>
    <mergeCell ref="B75:D75"/>
    <mergeCell ref="G1:M1"/>
    <mergeCell ref="G2:M2"/>
    <mergeCell ref="A3:B3"/>
    <mergeCell ref="D3:E3"/>
    <mergeCell ref="G3:M3"/>
  </mergeCells>
  <conditionalFormatting sqref="U72:U74 O79:P80 Q72:Q74 R72:S73 B92:C95 F92:F95 U66:U68">
    <cfRule dxfId="1" operator="equal" priority="5" type="cellIs">
      <formula>"U"</formula>
    </cfRule>
  </conditionalFormatting>
  <conditionalFormatting sqref="U74 O79:P80 Q72:Q74 R72:U73 B92:C95 F92:F95 U66:U68">
    <cfRule dxfId="0" operator="equal" priority="4" type="cellIs">
      <formula>"U"</formula>
    </cfRule>
  </conditionalFormatting>
  <conditionalFormatting sqref="E10:L67 M10:N68">
    <cfRule dxfId="75" operator="equal" priority="3" type="cellIs">
      <formula>"U"</formula>
    </cfRule>
  </conditionalFormatting>
  <conditionalFormatting sqref="E10:L66">
    <cfRule dxfId="2" operator="equal" priority="1" type="cellIs">
      <formula>"ua"</formula>
    </cfRule>
    <cfRule dxfId="2" operator="equal" priority="2" type="cellIs">
      <formula>"AB"</formula>
    </cfRule>
  </conditionalFormatting>
  <dataValidations count="1">
    <dataValidation allowBlank="0" operator="lessThanOrEqual" showErrorMessage="1" showInputMessage="1" sqref="B15:B65 C10:C65 B10:B13" type="textLength">
      <formula1>100</formula1>
    </dataValidation>
  </dataValidations>
  <pageMargins bottom="0.75" footer="0.3" header="0.3" left="0.7" right="0.7" top="0.75"/>
  <drawing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X197"/>
  <sheetViews>
    <sheetView tabSelected="1" topLeftCell="A175" workbookViewId="0">
      <selection activeCell="O181" sqref="O181"/>
    </sheetView>
  </sheetViews>
  <sheetFormatPr baseColWidth="8" defaultRowHeight="15" outlineLevelCol="0"/>
  <cols>
    <col bestFit="1" customWidth="1" max="2" min="2" style="333" width="13.140625"/>
    <col customWidth="1" max="4" min="4" style="333" width="19.85546875"/>
    <col customWidth="1" max="22" min="22" style="333" width="10.140625"/>
  </cols>
  <sheetData>
    <row r="2" spans="1:24">
      <c r="B2" t="s">
        <v>601</v>
      </c>
    </row>
    <row r="3" spans="1:24">
      <c r="B3" t="s">
        <v>602</v>
      </c>
    </row>
    <row customHeight="1" ht="38.25" r="8" s="333" spans="1:24">
      <c r="E8" s="155" t="s">
        <v>420</v>
      </c>
      <c r="F8" s="155" t="s">
        <v>421</v>
      </c>
      <c r="G8" s="155" t="s">
        <v>422</v>
      </c>
      <c r="H8" s="155" t="s">
        <v>423</v>
      </c>
      <c r="I8" s="156" t="s">
        <v>424</v>
      </c>
      <c r="J8" s="156" t="s">
        <v>425</v>
      </c>
      <c r="K8" s="156" t="s">
        <v>426</v>
      </c>
      <c r="L8" s="155" t="s">
        <v>427</v>
      </c>
      <c r="M8" s="28" t="n"/>
      <c r="N8" s="26" t="n"/>
      <c r="O8" s="157" t="n"/>
      <c r="P8" s="157" t="n"/>
      <c r="Q8" s="154" t="n"/>
      <c r="R8" s="154" t="n"/>
      <c r="S8" s="154" t="n"/>
      <c r="T8" s="154" t="n"/>
      <c r="U8" s="158" t="n"/>
    </row>
    <row customHeight="1" ht="38.25" r="9" s="333" spans="1:24">
      <c r="A9" s="454" t="s">
        <v>189</v>
      </c>
      <c r="B9" s="455" t="s">
        <v>190</v>
      </c>
      <c r="C9" s="455" t="s">
        <v>191</v>
      </c>
      <c r="D9" s="455" t="s">
        <v>192</v>
      </c>
      <c r="E9" s="161" t="n">
        <v>4</v>
      </c>
      <c r="F9" s="161" t="n">
        <v>3</v>
      </c>
      <c r="G9" s="161" t="n">
        <v>3</v>
      </c>
      <c r="H9" s="161" t="n">
        <v>3</v>
      </c>
      <c r="I9" s="162" t="n">
        <v>2</v>
      </c>
      <c r="J9" s="162" t="n">
        <v>2</v>
      </c>
      <c r="K9" s="162" t="n">
        <v>2</v>
      </c>
      <c r="L9" s="161" t="n">
        <v>4</v>
      </c>
      <c r="M9" s="163" t="s">
        <v>193</v>
      </c>
      <c r="N9" s="164" t="s">
        <v>194</v>
      </c>
      <c r="O9" s="165" t="s">
        <v>195</v>
      </c>
      <c r="P9" s="165" t="s">
        <v>196</v>
      </c>
      <c r="Q9" s="166" t="s">
        <v>197</v>
      </c>
      <c r="R9" s="167" t="s">
        <v>198</v>
      </c>
      <c r="S9" s="167" t="s">
        <v>415</v>
      </c>
      <c r="T9" s="167" t="s">
        <v>200</v>
      </c>
      <c r="U9" s="168" t="s">
        <v>201</v>
      </c>
    </row>
    <row r="10" spans="1:24">
      <c r="A10" s="172" t="n">
        <v>113</v>
      </c>
      <c r="B10" s="456" t="n">
        <v>113216104001</v>
      </c>
      <c r="C10" s="456" t="s">
        <v>38</v>
      </c>
      <c r="D10" s="242" t="s">
        <v>545</v>
      </c>
      <c r="E10" s="172" t="s">
        <v>208</v>
      </c>
      <c r="F10" s="172" t="s">
        <v>37</v>
      </c>
      <c r="G10" s="172" t="s">
        <v>206</v>
      </c>
      <c r="H10" s="172" t="s">
        <v>206</v>
      </c>
      <c r="I10" s="172" t="s">
        <v>203</v>
      </c>
      <c r="J10" s="172" t="s">
        <v>203</v>
      </c>
      <c r="K10" s="172" t="s">
        <v>203</v>
      </c>
      <c r="L10" s="172" t="s">
        <v>205</v>
      </c>
      <c r="M10" s="173" t="n">
        <v>23</v>
      </c>
      <c r="N10" s="173">
        <f>IF(S10=0,23-SUMIF(E10:L10,"U*",$E$9:$L$9),0)</f>
        <v/>
      </c>
      <c r="O10" s="174">
        <f>(SUM(VLOOKUP(E10,$W$14:$X$20,2)*E$9,VLOOKUP(F10,$W$14:$X$20,2)*F$9,VLOOKUP(G10,$W$14:$X$20,2)*G$9,VLOOKUP(H10,$W$14:$X$20,2)*H$9,VLOOKUP(I10,$W$14:$X$20,2)*I$9,VLOOKUP(J10,$W$14:$X$20,2)*J$9,VLOOKUP(K10,$W$14:$X$20,2)*K$9,VLOOKUP(L10,$W$14:$X$20,2)*L$9))</f>
        <v/>
      </c>
      <c r="P10" s="175">
        <f>O10/N10</f>
        <v/>
      </c>
      <c r="Q10" s="173">
        <f>COUNTIF(E10:L10,"U")</f>
        <v/>
      </c>
      <c r="R10" s="173">
        <f>COUNTIF(E10:L10,"UA")</f>
        <v/>
      </c>
      <c r="S10" s="173">
        <f>COUNTIF(E10:L10,"WH")</f>
        <v/>
      </c>
      <c r="T10" s="173" t="n"/>
      <c r="U10" s="176">
        <f>IF(Q10&lt;&gt;0,"FAIL",IF(R10&gt;0,"AB",IF(S10&gt;0,"WH","PASS")))</f>
        <v/>
      </c>
    </row>
    <row r="11" spans="1:24">
      <c r="A11" s="172" t="n">
        <v>56</v>
      </c>
      <c r="B11" s="233" t="n">
        <v>113216104002</v>
      </c>
      <c r="C11" s="233" t="s">
        <v>37</v>
      </c>
      <c r="D11" s="140" t="s">
        <v>487</v>
      </c>
      <c r="E11" s="172" t="s">
        <v>38</v>
      </c>
      <c r="F11" s="172" t="s">
        <v>36</v>
      </c>
      <c r="G11" s="172" t="s">
        <v>37</v>
      </c>
      <c r="H11" s="172" t="s">
        <v>37</v>
      </c>
      <c r="I11" s="172" t="s">
        <v>203</v>
      </c>
      <c r="J11" s="172" t="s">
        <v>203</v>
      </c>
      <c r="K11" s="172" t="s">
        <v>203</v>
      </c>
      <c r="L11" s="172" t="s">
        <v>37</v>
      </c>
      <c r="M11" s="173" t="n">
        <v>23</v>
      </c>
      <c r="N11" s="173">
        <f>IF(S11=0,23-SUMIF(E11:L11,"U*",$E$9:$L$9),0)</f>
        <v/>
      </c>
      <c r="O11" s="174">
        <f>(SUM(VLOOKUP(E11,$W$14:$X$20,2)*E$9,VLOOKUP(F11,$W$14:$X$20,2)*F$9,VLOOKUP(G11,$W$14:$X$20,2)*G$9,VLOOKUP(H11,$W$14:$X$20,2)*H$9,VLOOKUP(I11,$W$14:$X$20,2)*I$9,VLOOKUP(J11,$W$14:$X$20,2)*J$9,VLOOKUP(K11,$W$14:$X$20,2)*K$9,VLOOKUP(L11,$W$14:$X$20,2)*L$9))</f>
        <v/>
      </c>
      <c r="P11" s="175">
        <f>O11/N11</f>
        <v/>
      </c>
      <c r="Q11" s="173">
        <f>COUNTIF(E11:L11,"U")</f>
        <v/>
      </c>
      <c r="R11" s="173">
        <f>COUNTIF(E11:L11,"UA")</f>
        <v/>
      </c>
      <c r="S11" s="173">
        <f>COUNTIF(E11:L11,"WH")</f>
        <v/>
      </c>
      <c r="T11" s="172" t="n"/>
      <c r="U11" s="176">
        <f>IF(Q11&lt;&gt;0,"FAIL",IF(R11&gt;0,"AB",IF(S11&gt;0,"WH","PASS")))</f>
        <v/>
      </c>
    </row>
    <row r="12" spans="1:24">
      <c r="A12" s="172" t="n">
        <v>1</v>
      </c>
      <c r="B12" s="224" t="n">
        <v>113216104003</v>
      </c>
      <c r="C12" s="224" t="s">
        <v>36</v>
      </c>
      <c r="D12" s="460" t="s">
        <v>428</v>
      </c>
      <c r="E12" s="172" t="s">
        <v>206</v>
      </c>
      <c r="F12" s="172" t="s">
        <v>37</v>
      </c>
      <c r="G12" s="172" t="s">
        <v>38</v>
      </c>
      <c r="H12" s="172" t="s">
        <v>38</v>
      </c>
      <c r="I12" s="172" t="s">
        <v>203</v>
      </c>
      <c r="J12" s="172" t="s">
        <v>203</v>
      </c>
      <c r="K12" s="172" t="s">
        <v>203</v>
      </c>
      <c r="L12" s="172" t="s">
        <v>36</v>
      </c>
      <c r="M12" s="173" t="n">
        <v>23</v>
      </c>
      <c r="N12" s="173">
        <f>IF(S12=0,23-SUMIF(E12:L12,"U*",$E$9:$L$9),0)</f>
        <v/>
      </c>
      <c r="O12" s="174">
        <f>(SUM(VLOOKUP(E12,$W$14:$X$20,2)*E$9,VLOOKUP(F12,$W$14:$X$20,2)*F$9,VLOOKUP(G12,$W$14:$X$20,2)*G$9,VLOOKUP(H12,$W$14:$X$20,2)*H$9,VLOOKUP(I12,$W$14:$X$20,2)*I$9,VLOOKUP(J12,$W$14:$X$20,2)*J$9,VLOOKUP(K12,$W$14:$X$20,2)*K$9,VLOOKUP(L12,$W$14:$X$20,2)*L$9))</f>
        <v/>
      </c>
      <c r="P12" s="175">
        <f>O12/N12</f>
        <v/>
      </c>
      <c r="Q12" s="173">
        <f>COUNTIF(E12:L12,"U")</f>
        <v/>
      </c>
      <c r="R12" s="173">
        <f>COUNTIF(E12:L12,"UA")</f>
        <v/>
      </c>
      <c r="S12" s="173">
        <f>COUNTIF(E12:L12,"WH")</f>
        <v/>
      </c>
      <c r="T12" s="173" t="n"/>
      <c r="U12" s="176">
        <f>IF(Q12&lt;&gt;0,"FAIL",IF(R12&gt;0,"AB",IF(S12&gt;0,"WH","PASS")))</f>
        <v/>
      </c>
    </row>
    <row r="13" spans="1:24">
      <c r="A13" s="172" t="n">
        <v>57</v>
      </c>
      <c r="B13" s="233" t="n">
        <v>113216104004</v>
      </c>
      <c r="C13" s="233" t="s">
        <v>37</v>
      </c>
      <c r="D13" s="140" t="s">
        <v>488</v>
      </c>
      <c r="E13" s="172" t="s">
        <v>38</v>
      </c>
      <c r="F13" s="172" t="s">
        <v>38</v>
      </c>
      <c r="G13" s="172" t="s">
        <v>38</v>
      </c>
      <c r="H13" s="172" t="s">
        <v>206</v>
      </c>
      <c r="I13" s="172" t="s">
        <v>203</v>
      </c>
      <c r="J13" s="172" t="s">
        <v>203</v>
      </c>
      <c r="K13" s="172" t="s">
        <v>203</v>
      </c>
      <c r="L13" s="172" t="s">
        <v>37</v>
      </c>
      <c r="M13" s="173" t="n">
        <v>23</v>
      </c>
      <c r="N13" s="173">
        <f>IF(S13=0,23-SUMIF(E13:L13,"U*",$E$9:$L$9),0)</f>
        <v/>
      </c>
      <c r="O13" s="174">
        <f>(SUM(VLOOKUP(E13,$W$14:$X$20,2)*E$9,VLOOKUP(F13,$W$14:$X$20,2)*F$9,VLOOKUP(G13,$W$14:$X$20,2)*G$9,VLOOKUP(H13,$W$14:$X$20,2)*H$9,VLOOKUP(I13,$W$14:$X$20,2)*I$9,VLOOKUP(J13,$W$14:$X$20,2)*J$9,VLOOKUP(K13,$W$14:$X$20,2)*K$9,VLOOKUP(L13,$W$14:$X$20,2)*L$9))</f>
        <v/>
      </c>
      <c r="P13" s="175">
        <f>O13/N13</f>
        <v/>
      </c>
      <c r="Q13" s="173">
        <f>COUNTIF(E13:L13,"U")</f>
        <v/>
      </c>
      <c r="R13" s="173">
        <f>COUNTIF(E13:L13,"UA")</f>
        <v/>
      </c>
      <c r="S13" s="173">
        <f>COUNTIF(E13:L13,"WH")</f>
        <v/>
      </c>
      <c r="T13" s="173" t="n"/>
      <c r="U13" s="176">
        <f>IF(Q13&lt;&gt;0,"FAIL",IF(R13&gt;0,"AB",IF(S13&gt;0,"WH","PASS")))</f>
        <v/>
      </c>
    </row>
    <row r="14" spans="1:24">
      <c r="A14" s="172" t="n">
        <v>114</v>
      </c>
      <c r="B14" s="457" t="n">
        <v>113216104006</v>
      </c>
      <c r="C14" s="456" t="s">
        <v>38</v>
      </c>
      <c r="D14" s="240" t="s">
        <v>546</v>
      </c>
      <c r="E14" s="172" t="s">
        <v>38</v>
      </c>
      <c r="F14" s="172" t="s">
        <v>37</v>
      </c>
      <c r="G14" s="172" t="s">
        <v>37</v>
      </c>
      <c r="H14" s="172" t="s">
        <v>38</v>
      </c>
      <c r="I14" s="172" t="s">
        <v>203</v>
      </c>
      <c r="J14" s="172" t="s">
        <v>203</v>
      </c>
      <c r="K14" s="172" t="s">
        <v>203</v>
      </c>
      <c r="L14" s="172" t="s">
        <v>203</v>
      </c>
      <c r="M14" s="173" t="n">
        <v>23</v>
      </c>
      <c r="N14" s="173">
        <f>IF(S14=0,23-SUMIF(E14:L14,"U*",$E$9:$L$9),0)</f>
        <v/>
      </c>
      <c r="O14" s="174">
        <f>(SUM(VLOOKUP(E14,$W$14:$X$20,2)*E$9,VLOOKUP(F14,$W$14:$X$20,2)*F$9,VLOOKUP(G14,$W$14:$X$20,2)*G$9,VLOOKUP(H14,$W$14:$X$20,2)*H$9,VLOOKUP(I14,$W$14:$X$20,2)*I$9,VLOOKUP(J14,$W$14:$X$20,2)*J$9,VLOOKUP(K14,$W$14:$X$20,2)*K$9,VLOOKUP(L14,$W$14:$X$20,2)*L$9))</f>
        <v/>
      </c>
      <c r="P14" s="175">
        <f>O14/N14</f>
        <v/>
      </c>
      <c r="Q14" s="173">
        <f>COUNTIF(E14:L14,"U")</f>
        <v/>
      </c>
      <c r="R14" s="173">
        <f>COUNTIF(E14:L14,"UA")</f>
        <v/>
      </c>
      <c r="S14" s="173">
        <f>COUNTIF(E14:L14,"WH")</f>
        <v/>
      </c>
      <c r="T14" s="172" t="n"/>
      <c r="U14" s="176">
        <f>IF(Q14&lt;&gt;0,"FAIL",IF(R14&gt;0,"AB",IF(S14&gt;0,"WH","PASS")))</f>
        <v/>
      </c>
      <c r="W14" s="50" t="s">
        <v>36</v>
      </c>
      <c r="X14" s="50" t="n">
        <v>9</v>
      </c>
    </row>
    <row r="15" spans="1:24">
      <c r="A15" s="172" t="n">
        <v>58</v>
      </c>
      <c r="B15" s="233" t="n">
        <v>113216104007</v>
      </c>
      <c r="C15" s="233" t="s">
        <v>37</v>
      </c>
      <c r="D15" s="140" t="s">
        <v>489</v>
      </c>
      <c r="E15" s="172" t="s">
        <v>37</v>
      </c>
      <c r="F15" s="172" t="s">
        <v>36</v>
      </c>
      <c r="G15" s="172" t="s">
        <v>37</v>
      </c>
      <c r="H15" s="172" t="s">
        <v>38</v>
      </c>
      <c r="I15" s="172" t="s">
        <v>203</v>
      </c>
      <c r="J15" s="172" t="s">
        <v>203</v>
      </c>
      <c r="K15" s="172" t="s">
        <v>203</v>
      </c>
      <c r="L15" s="172" t="s">
        <v>36</v>
      </c>
      <c r="M15" s="173" t="n">
        <v>23</v>
      </c>
      <c r="N15" s="173">
        <f>IF(S15=0,23-SUMIF(E15:L15,"U*",$E$9:$L$9),0)</f>
        <v/>
      </c>
      <c r="O15" s="174">
        <f>(SUM(VLOOKUP(E15,$W$14:$X$20,2)*E$9,VLOOKUP(F15,$W$14:$X$20,2)*F$9,VLOOKUP(G15,$W$14:$X$20,2)*G$9,VLOOKUP(H15,$W$14:$X$20,2)*H$9,VLOOKUP(I15,$W$14:$X$20,2)*I$9,VLOOKUP(J15,$W$14:$X$20,2)*J$9,VLOOKUP(K15,$W$14:$X$20,2)*K$9,VLOOKUP(L15,$W$14:$X$20,2)*L$9))</f>
        <v/>
      </c>
      <c r="P15" s="175">
        <f>O15/N15</f>
        <v/>
      </c>
      <c r="Q15" s="173">
        <f>COUNTIF(E15:L15,"U")</f>
        <v/>
      </c>
      <c r="R15" s="173">
        <f>COUNTIF(E15:L15,"UA")</f>
        <v/>
      </c>
      <c r="S15" s="173">
        <f>COUNTIF(E15:L15,"WH")</f>
        <v/>
      </c>
      <c r="T15" s="173" t="n"/>
      <c r="U15" s="176">
        <f>IF(Q15&lt;&gt;0,"FAIL",IF(R15&gt;0,"AB",IF(S15&gt;0,"WH","PASS")))</f>
        <v/>
      </c>
      <c r="W15" s="50" t="s">
        <v>37</v>
      </c>
      <c r="X15" s="50" t="n">
        <v>8</v>
      </c>
    </row>
    <row r="16" spans="1:24">
      <c r="A16" s="172" t="n">
        <v>2</v>
      </c>
      <c r="B16" s="224" t="n">
        <v>113216104008</v>
      </c>
      <c r="C16" s="224" t="s">
        <v>36</v>
      </c>
      <c r="D16" s="460" t="s">
        <v>429</v>
      </c>
      <c r="E16" s="172" t="s">
        <v>37</v>
      </c>
      <c r="F16" s="172" t="s">
        <v>36</v>
      </c>
      <c r="G16" s="172" t="s">
        <v>37</v>
      </c>
      <c r="H16" s="172" t="s">
        <v>38</v>
      </c>
      <c r="I16" s="172" t="s">
        <v>203</v>
      </c>
      <c r="J16" s="172" t="s">
        <v>203</v>
      </c>
      <c r="K16" s="172" t="s">
        <v>203</v>
      </c>
      <c r="L16" s="172" t="s">
        <v>203</v>
      </c>
      <c r="M16" s="173" t="n">
        <v>23</v>
      </c>
      <c r="N16" s="173">
        <f>IF(S16=0,23-SUMIF(E16:L16,"U*",$E$9:$L$9),0)</f>
        <v/>
      </c>
      <c r="O16" s="174">
        <f>(SUM(VLOOKUP(E16,$W$14:$X$20,2)*E$9,VLOOKUP(F16,$W$14:$X$20,2)*F$9,VLOOKUP(G16,$W$14:$X$20,2)*G$9,VLOOKUP(H16,$W$14:$X$20,2)*H$9,VLOOKUP(I16,$W$14:$X$20,2)*I$9,VLOOKUP(J16,$W$14:$X$20,2)*J$9,VLOOKUP(K16,$W$14:$X$20,2)*K$9,VLOOKUP(L16,$W$14:$X$20,2)*L$9))</f>
        <v/>
      </c>
      <c r="P16" s="175">
        <f>O16/N16</f>
        <v/>
      </c>
      <c r="Q16" s="173">
        <f>COUNTIF(E16:L16,"U")</f>
        <v/>
      </c>
      <c r="R16" s="173">
        <f>COUNTIF(E16:L16,"UA")</f>
        <v/>
      </c>
      <c r="S16" s="173">
        <f>COUNTIF(E16:L16,"WH")</f>
        <v/>
      </c>
      <c r="T16" s="173" t="n"/>
      <c r="U16" s="176">
        <f>IF(Q16&lt;&gt;0,"FAIL",IF(R16&gt;0,"AB",IF(S16&gt;0,"WH","PASS")))</f>
        <v/>
      </c>
      <c r="W16" s="50" t="s">
        <v>38</v>
      </c>
      <c r="X16" s="50" t="n">
        <v>7</v>
      </c>
    </row>
    <row r="17" spans="1:24">
      <c r="A17" s="172" t="n">
        <v>115</v>
      </c>
      <c r="B17" s="457" t="n">
        <v>113216104009</v>
      </c>
      <c r="C17" s="456" t="s">
        <v>38</v>
      </c>
      <c r="D17" s="242" t="s">
        <v>547</v>
      </c>
      <c r="E17" s="172" t="s">
        <v>37</v>
      </c>
      <c r="F17" s="172" t="s">
        <v>37</v>
      </c>
      <c r="G17" s="172" t="s">
        <v>38</v>
      </c>
      <c r="H17" s="172" t="s">
        <v>38</v>
      </c>
      <c r="I17" s="172" t="s">
        <v>203</v>
      </c>
      <c r="J17" s="172" t="s">
        <v>203</v>
      </c>
      <c r="K17" s="172" t="s">
        <v>203</v>
      </c>
      <c r="L17" s="172" t="s">
        <v>203</v>
      </c>
      <c r="M17" s="173" t="n">
        <v>23</v>
      </c>
      <c r="N17" s="173">
        <f>IF(S17=0,23-SUMIF(E17:L17,"U*",$E$9:$L$9),0)</f>
        <v/>
      </c>
      <c r="O17" s="174">
        <f>(SUM(VLOOKUP(E17,$W$14:$X$20,2)*E$9,VLOOKUP(F17,$W$14:$X$20,2)*F$9,VLOOKUP(G17,$W$14:$X$20,2)*G$9,VLOOKUP(H17,$W$14:$X$20,2)*H$9,VLOOKUP(I17,$W$14:$X$20,2)*I$9,VLOOKUP(J17,$W$14:$X$20,2)*J$9,VLOOKUP(K17,$W$14:$X$20,2)*K$9,VLOOKUP(L17,$W$14:$X$20,2)*L$9))</f>
        <v/>
      </c>
      <c r="P17" s="175">
        <f>O17/N17</f>
        <v/>
      </c>
      <c r="Q17" s="173">
        <f>COUNTIF(E17:L17,"U")</f>
        <v/>
      </c>
      <c r="R17" s="173">
        <f>COUNTIF(E17:L17,"UA")</f>
        <v/>
      </c>
      <c r="S17" s="173">
        <f>COUNTIF(E17:L17,"WH")</f>
        <v/>
      </c>
      <c r="T17" s="172" t="n"/>
      <c r="U17" s="176">
        <f>IF(Q17&lt;&gt;0,"FAIL",IF(R17&gt;0,"AB",IF(S17&gt;0,"WH","PASS")))</f>
        <v/>
      </c>
      <c r="W17" s="50" t="s">
        <v>208</v>
      </c>
      <c r="X17" s="50" t="n">
        <v>6</v>
      </c>
    </row>
    <row r="18" spans="1:24">
      <c r="A18" s="172" t="n">
        <v>116</v>
      </c>
      <c r="B18" s="457" t="n">
        <v>113216104010</v>
      </c>
      <c r="C18" s="456" t="s">
        <v>38</v>
      </c>
      <c r="D18" s="240" t="s">
        <v>548</v>
      </c>
      <c r="E18" s="172" t="s">
        <v>37</v>
      </c>
      <c r="F18" s="172" t="s">
        <v>37</v>
      </c>
      <c r="G18" s="172" t="s">
        <v>36</v>
      </c>
      <c r="H18" s="172" t="s">
        <v>38</v>
      </c>
      <c r="I18" s="172" t="s">
        <v>203</v>
      </c>
      <c r="J18" s="172" t="s">
        <v>203</v>
      </c>
      <c r="K18" s="172" t="s">
        <v>203</v>
      </c>
      <c r="L18" s="172" t="s">
        <v>203</v>
      </c>
      <c r="M18" s="173" t="n">
        <v>23</v>
      </c>
      <c r="N18" s="173">
        <f>IF(S18=0,23-SUMIF(E18:L18,"U*",$E$9:$L$9),0)</f>
        <v/>
      </c>
      <c r="O18" s="174">
        <f>(SUM(VLOOKUP(E18,$W$14:$X$20,2)*E$9,VLOOKUP(F18,$W$14:$X$20,2)*F$9,VLOOKUP(G18,$W$14:$X$20,2)*G$9,VLOOKUP(H18,$W$14:$X$20,2)*H$9,VLOOKUP(I18,$W$14:$X$20,2)*I$9,VLOOKUP(J18,$W$14:$X$20,2)*J$9,VLOOKUP(K18,$W$14:$X$20,2)*K$9,VLOOKUP(L18,$W$14:$X$20,2)*L$9))</f>
        <v/>
      </c>
      <c r="P18" s="175">
        <f>O18/N18</f>
        <v/>
      </c>
      <c r="Q18" s="173">
        <f>COUNTIF(E18:L18,"U")</f>
        <v/>
      </c>
      <c r="R18" s="173">
        <f>COUNTIF(E18:L18,"UA")</f>
        <v/>
      </c>
      <c r="S18" s="173">
        <f>COUNTIF(E18:L18,"WH")</f>
        <v/>
      </c>
      <c r="T18" s="173" t="n"/>
      <c r="U18" s="176">
        <f>IF(Q18&lt;&gt;0,"FAIL",IF(R18&gt;0,"AB",IF(S18&gt;0,"WH","PASS")))</f>
        <v/>
      </c>
      <c r="W18" s="50" t="s">
        <v>206</v>
      </c>
      <c r="X18" s="50" t="n">
        <v>5</v>
      </c>
    </row>
    <row r="19" spans="1:24">
      <c r="A19" s="172" t="n">
        <v>3</v>
      </c>
      <c r="B19" s="224" t="n">
        <v>113216104011</v>
      </c>
      <c r="C19" s="224" t="s">
        <v>36</v>
      </c>
      <c r="D19" s="461" t="s">
        <v>430</v>
      </c>
      <c r="E19" s="172" t="s">
        <v>206</v>
      </c>
      <c r="F19" s="172" t="s">
        <v>37</v>
      </c>
      <c r="G19" s="172" t="s">
        <v>37</v>
      </c>
      <c r="H19" s="172" t="s">
        <v>38</v>
      </c>
      <c r="I19" s="172" t="s">
        <v>203</v>
      </c>
      <c r="J19" s="172" t="s">
        <v>36</v>
      </c>
      <c r="K19" s="172" t="s">
        <v>36</v>
      </c>
      <c r="L19" s="172" t="s">
        <v>203</v>
      </c>
      <c r="M19" s="173" t="n">
        <v>23</v>
      </c>
      <c r="N19" s="173">
        <f>IF(S19=0,23-SUMIF(E19:L19,"U*",$E$9:$L$9),0)</f>
        <v/>
      </c>
      <c r="O19" s="174">
        <f>(SUM(VLOOKUP(E19,$W$14:$X$20,2)*E$9,VLOOKUP(F19,$W$14:$X$20,2)*F$9,VLOOKUP(G19,$W$14:$X$20,2)*G$9,VLOOKUP(H19,$W$14:$X$20,2)*H$9,VLOOKUP(I19,$W$14:$X$20,2)*I$9,VLOOKUP(J19,$W$14:$X$20,2)*J$9,VLOOKUP(K19,$W$14:$X$20,2)*K$9,VLOOKUP(L19,$W$14:$X$20,2)*L$9))</f>
        <v/>
      </c>
      <c r="P19" s="175">
        <f>O19/N19</f>
        <v/>
      </c>
      <c r="Q19" s="173">
        <f>COUNTIF(E19:L19,"U")</f>
        <v/>
      </c>
      <c r="R19" s="173">
        <f>COUNTIF(E19:L19,"UA")</f>
        <v/>
      </c>
      <c r="S19" s="173">
        <f>COUNTIF(E19:L19,"WH")</f>
        <v/>
      </c>
      <c r="T19" s="173" t="n"/>
      <c r="U19" s="176">
        <f>IF(Q19&lt;&gt;0,"FAIL",IF(R19&gt;0,"AB",IF(S19&gt;0,"WH","PASS")))</f>
        <v/>
      </c>
      <c r="W19" s="50" t="s">
        <v>203</v>
      </c>
      <c r="X19" s="50" t="n">
        <v>10</v>
      </c>
    </row>
    <row r="20" spans="1:24">
      <c r="A20" s="172" t="n">
        <v>59</v>
      </c>
      <c r="B20" s="233" t="n">
        <v>113216104012</v>
      </c>
      <c r="C20" s="233" t="s">
        <v>37</v>
      </c>
      <c r="D20" s="136" t="s">
        <v>490</v>
      </c>
      <c r="E20" s="172" t="s">
        <v>38</v>
      </c>
      <c r="F20" s="172" t="s">
        <v>38</v>
      </c>
      <c r="G20" s="172" t="s">
        <v>38</v>
      </c>
      <c r="H20" s="172" t="s">
        <v>208</v>
      </c>
      <c r="I20" s="172" t="s">
        <v>203</v>
      </c>
      <c r="J20" s="172" t="s">
        <v>36</v>
      </c>
      <c r="K20" s="172" t="s">
        <v>36</v>
      </c>
      <c r="L20" s="172" t="s">
        <v>203</v>
      </c>
      <c r="M20" s="173" t="n">
        <v>23</v>
      </c>
      <c r="N20" s="173">
        <f>IF(S20=0,23-SUMIF(E20:L20,"U*",$E$9:$L$9),0)</f>
        <v/>
      </c>
      <c r="O20" s="174">
        <f>(SUM(VLOOKUP(E20,$W$14:$X$20,2)*E$9,VLOOKUP(F20,$W$14:$X$20,2)*F$9,VLOOKUP(G20,$W$14:$X$20,2)*G$9,VLOOKUP(H20,$W$14:$X$20,2)*H$9,VLOOKUP(I20,$W$14:$X$20,2)*I$9,VLOOKUP(J20,$W$14:$X$20,2)*J$9,VLOOKUP(K20,$W$14:$X$20,2)*K$9,VLOOKUP(L20,$W$14:$X$20,2)*L$9))</f>
        <v/>
      </c>
      <c r="P20" s="175">
        <f>O20/N20</f>
        <v/>
      </c>
      <c r="Q20" s="173">
        <f>COUNTIF(E20:L20,"U")</f>
        <v/>
      </c>
      <c r="R20" s="173">
        <f>COUNTIF(E20:L20,"UA")</f>
        <v/>
      </c>
      <c r="S20" s="173">
        <f>COUNTIF(E20:L20,"WH")</f>
        <v/>
      </c>
      <c r="T20" s="172" t="n"/>
      <c r="U20" s="176">
        <f>IF(Q20&lt;&gt;0,"FAIL",IF(R20&gt;0,"AB",IF(S20&gt;0,"WH","PASS")))</f>
        <v/>
      </c>
      <c r="W20" s="179" t="s">
        <v>205</v>
      </c>
      <c r="X20" s="54" t="n">
        <v>0</v>
      </c>
    </row>
    <row r="21" spans="1:24">
      <c r="A21" s="172" t="n">
        <v>4</v>
      </c>
      <c r="B21" s="224" t="n">
        <v>113216104013</v>
      </c>
      <c r="C21" s="224" t="s">
        <v>36</v>
      </c>
      <c r="D21" s="460" t="s">
        <v>431</v>
      </c>
      <c r="E21" s="172" t="s">
        <v>37</v>
      </c>
      <c r="F21" s="172" t="s">
        <v>37</v>
      </c>
      <c r="G21" s="172" t="s">
        <v>36</v>
      </c>
      <c r="H21" s="172" t="s">
        <v>37</v>
      </c>
      <c r="I21" s="172" t="s">
        <v>203</v>
      </c>
      <c r="J21" s="172" t="s">
        <v>203</v>
      </c>
      <c r="K21" s="172" t="s">
        <v>203</v>
      </c>
      <c r="L21" s="172" t="s">
        <v>203</v>
      </c>
      <c r="M21" s="173" t="n">
        <v>23</v>
      </c>
      <c r="N21" s="173">
        <f>IF(S21=0,23-SUMIF(E21:L21,"U*",$E$9:$L$9),0)</f>
        <v/>
      </c>
      <c r="O21" s="174">
        <f>(SUM(VLOOKUP(E21,$W$14:$X$20,2)*E$9,VLOOKUP(F21,$W$14:$X$20,2)*F$9,VLOOKUP(G21,$W$14:$X$20,2)*G$9,VLOOKUP(H21,$W$14:$X$20,2)*H$9,VLOOKUP(I21,$W$14:$X$20,2)*I$9,VLOOKUP(J21,$W$14:$X$20,2)*J$9,VLOOKUP(K21,$W$14:$X$20,2)*K$9,VLOOKUP(L21,$W$14:$X$20,2)*L$9))</f>
        <v/>
      </c>
      <c r="P21" s="175">
        <f>O21/N21</f>
        <v/>
      </c>
      <c r="Q21" s="173">
        <f>COUNTIF(E21:L21,"U")</f>
        <v/>
      </c>
      <c r="R21" s="173">
        <f>COUNTIF(E21:L21,"UA")</f>
        <v/>
      </c>
      <c r="S21" s="173">
        <f>COUNTIF(E21:L21,"WH")</f>
        <v/>
      </c>
      <c r="T21" s="173" t="n"/>
      <c r="U21" s="176">
        <f>IF(Q21&lt;&gt;0,"FAIL",IF(R21&gt;0,"AB",IF(S21&gt;0,"WH","PASS")))</f>
        <v/>
      </c>
    </row>
    <row r="22" spans="1:24">
      <c r="A22" s="172" t="n">
        <v>117</v>
      </c>
      <c r="B22" s="457" t="n">
        <v>113216104014</v>
      </c>
      <c r="C22" s="456" t="s">
        <v>38</v>
      </c>
      <c r="D22" s="240" t="s">
        <v>549</v>
      </c>
      <c r="E22" s="172" t="s">
        <v>37</v>
      </c>
      <c r="F22" s="172" t="s">
        <v>36</v>
      </c>
      <c r="G22" s="172" t="s">
        <v>38</v>
      </c>
      <c r="H22" s="172" t="s">
        <v>36</v>
      </c>
      <c r="I22" s="172" t="s">
        <v>203</v>
      </c>
      <c r="J22" s="172" t="s">
        <v>203</v>
      </c>
      <c r="K22" s="172" t="s">
        <v>203</v>
      </c>
      <c r="L22" s="172" t="s">
        <v>203</v>
      </c>
      <c r="M22" s="173" t="n">
        <v>23</v>
      </c>
      <c r="N22" s="173">
        <f>IF(S22=0,23-SUMIF(E22:L22,"U*",$E$9:$L$9),0)</f>
        <v/>
      </c>
      <c r="O22" s="174">
        <f>(SUM(VLOOKUP(E22,$W$14:$X$20,2)*E$9,VLOOKUP(F22,$W$14:$X$20,2)*F$9,VLOOKUP(G22,$W$14:$X$20,2)*G$9,VLOOKUP(H22,$W$14:$X$20,2)*H$9,VLOOKUP(I22,$W$14:$X$20,2)*I$9,VLOOKUP(J22,$W$14:$X$20,2)*J$9,VLOOKUP(K22,$W$14:$X$20,2)*K$9,VLOOKUP(L22,$W$14:$X$20,2)*L$9))</f>
        <v/>
      </c>
      <c r="P22" s="175">
        <f>O22/N22</f>
        <v/>
      </c>
      <c r="Q22" s="173">
        <f>COUNTIF(E22:L22,"U")</f>
        <v/>
      </c>
      <c r="R22" s="173">
        <f>COUNTIF(E22:L22,"UA")</f>
        <v/>
      </c>
      <c r="S22" s="173">
        <f>COUNTIF(E22:L22,"WH")</f>
        <v/>
      </c>
      <c r="T22" s="173" t="n"/>
      <c r="U22" s="176">
        <f>IF(Q22&lt;&gt;0,"FAIL",IF(R22&gt;0,"AB",IF(S22&gt;0,"WH","PASS")))</f>
        <v/>
      </c>
    </row>
    <row r="23" spans="1:24">
      <c r="A23" s="172" t="n">
        <v>118</v>
      </c>
      <c r="B23" s="457" t="n">
        <v>113216104015</v>
      </c>
      <c r="C23" s="456" t="s">
        <v>38</v>
      </c>
      <c r="D23" s="453" t="s">
        <v>550</v>
      </c>
      <c r="E23" s="172" t="s">
        <v>208</v>
      </c>
      <c r="F23" s="172" t="s">
        <v>37</v>
      </c>
      <c r="G23" s="172" t="s">
        <v>37</v>
      </c>
      <c r="H23" s="172" t="s">
        <v>37</v>
      </c>
      <c r="I23" s="172" t="s">
        <v>203</v>
      </c>
      <c r="J23" s="172" t="s">
        <v>203</v>
      </c>
      <c r="K23" s="172" t="s">
        <v>36</v>
      </c>
      <c r="L23" s="172" t="s">
        <v>203</v>
      </c>
      <c r="M23" s="173" t="n">
        <v>23</v>
      </c>
      <c r="N23" s="173">
        <f>IF(S23=0,23-SUMIF(E23:L23,"U*",$E$9:$L$9),0)</f>
        <v/>
      </c>
      <c r="O23" s="174">
        <f>(SUM(VLOOKUP(E23,$W$14:$X$20,2)*E$9,VLOOKUP(F23,$W$14:$X$20,2)*F$9,VLOOKUP(G23,$W$14:$X$20,2)*G$9,VLOOKUP(H23,$W$14:$X$20,2)*H$9,VLOOKUP(I23,$W$14:$X$20,2)*I$9,VLOOKUP(J23,$W$14:$X$20,2)*J$9,VLOOKUP(K23,$W$14:$X$20,2)*K$9,VLOOKUP(L23,$W$14:$X$20,2)*L$9))</f>
        <v/>
      </c>
      <c r="P23" s="175">
        <f>O23/N23</f>
        <v/>
      </c>
      <c r="Q23" s="173">
        <f>COUNTIF(E23:L23,"U")</f>
        <v/>
      </c>
      <c r="R23" s="173">
        <f>COUNTIF(E23:L23,"UA")</f>
        <v/>
      </c>
      <c r="S23" s="173">
        <f>COUNTIF(E23:L23,"WH")</f>
        <v/>
      </c>
      <c r="T23" s="172" t="n"/>
      <c r="U23" s="176">
        <f>IF(Q23&lt;&gt;0,"FAIL",IF(R23&gt;0,"AB",IF(S23&gt;0,"WH","PASS")))</f>
        <v/>
      </c>
    </row>
    <row r="24" spans="1:24">
      <c r="A24" s="172" t="n">
        <v>119</v>
      </c>
      <c r="B24" s="456" t="n">
        <v>113216104016</v>
      </c>
      <c r="C24" s="456" t="s">
        <v>38</v>
      </c>
      <c r="D24" s="242" t="s">
        <v>551</v>
      </c>
      <c r="E24" s="172" t="s">
        <v>208</v>
      </c>
      <c r="F24" s="172" t="s">
        <v>38</v>
      </c>
      <c r="G24" s="172" t="s">
        <v>38</v>
      </c>
      <c r="H24" s="172" t="s">
        <v>208</v>
      </c>
      <c r="I24" s="172" t="s">
        <v>203</v>
      </c>
      <c r="J24" s="172" t="s">
        <v>203</v>
      </c>
      <c r="K24" s="172" t="s">
        <v>36</v>
      </c>
      <c r="L24" s="172" t="s">
        <v>203</v>
      </c>
      <c r="M24" s="173" t="n">
        <v>23</v>
      </c>
      <c r="N24" s="173">
        <f>IF(S24=0,23-SUMIF(E24:L24,"U*",$E$9:$L$9),0)</f>
        <v/>
      </c>
      <c r="O24" s="174">
        <f>(SUM(VLOOKUP(E24,$W$14:$X$20,2)*E$9,VLOOKUP(F24,$W$14:$X$20,2)*F$9,VLOOKUP(G24,$W$14:$X$20,2)*G$9,VLOOKUP(H24,$W$14:$X$20,2)*H$9,VLOOKUP(I24,$W$14:$X$20,2)*I$9,VLOOKUP(J24,$W$14:$X$20,2)*J$9,VLOOKUP(K24,$W$14:$X$20,2)*K$9,VLOOKUP(L24,$W$14:$X$20,2)*L$9))</f>
        <v/>
      </c>
      <c r="P24" s="175">
        <f>O24/N24</f>
        <v/>
      </c>
      <c r="Q24" s="173">
        <f>COUNTIF(E24:L24,"U")</f>
        <v/>
      </c>
      <c r="R24" s="173">
        <f>COUNTIF(E24:L24,"UA")</f>
        <v/>
      </c>
      <c r="S24" s="173">
        <f>COUNTIF(E24:L24,"WH")</f>
        <v/>
      </c>
      <c r="T24" s="173" t="n"/>
      <c r="U24" s="176">
        <f>IF(Q24&lt;&gt;0,"FAIL",IF(R24&gt;0,"AB",IF(S24&gt;0,"WH","PASS")))</f>
        <v/>
      </c>
    </row>
    <row r="25" spans="1:24">
      <c r="A25" s="172" t="n">
        <v>120</v>
      </c>
      <c r="B25" s="457" t="n">
        <v>113216104017</v>
      </c>
      <c r="C25" s="456" t="s">
        <v>38</v>
      </c>
      <c r="D25" s="240" t="s">
        <v>552</v>
      </c>
      <c r="E25" s="172" t="s">
        <v>206</v>
      </c>
      <c r="F25" s="172" t="s">
        <v>37</v>
      </c>
      <c r="G25" s="172" t="s">
        <v>37</v>
      </c>
      <c r="H25" s="172" t="s">
        <v>37</v>
      </c>
      <c r="I25" s="172" t="s">
        <v>203</v>
      </c>
      <c r="J25" s="172" t="s">
        <v>203</v>
      </c>
      <c r="K25" s="172" t="s">
        <v>203</v>
      </c>
      <c r="L25" s="172" t="s">
        <v>203</v>
      </c>
      <c r="M25" s="173" t="n">
        <v>23</v>
      </c>
      <c r="N25" s="173">
        <f>IF(S25=0,23-SUMIF(E25:L25,"U*",$E$9:$L$9),0)</f>
        <v/>
      </c>
      <c r="O25" s="174">
        <f>(SUM(VLOOKUP(E25,$W$14:$X$20,2)*E$9,VLOOKUP(F25,$W$14:$X$20,2)*F$9,VLOOKUP(G25,$W$14:$X$20,2)*G$9,VLOOKUP(H25,$W$14:$X$20,2)*H$9,VLOOKUP(I25,$W$14:$X$20,2)*I$9,VLOOKUP(J25,$W$14:$X$20,2)*J$9,VLOOKUP(K25,$W$14:$X$20,2)*K$9,VLOOKUP(L25,$W$14:$X$20,2)*L$9))</f>
        <v/>
      </c>
      <c r="P25" s="175">
        <f>O25/N25</f>
        <v/>
      </c>
      <c r="Q25" s="173">
        <f>COUNTIF(E25:L25,"U")</f>
        <v/>
      </c>
      <c r="R25" s="173">
        <f>COUNTIF(E25:L25,"UA")</f>
        <v/>
      </c>
      <c r="S25" s="173">
        <f>COUNTIF(E25:L25,"WH")</f>
        <v/>
      </c>
      <c r="T25" s="173" t="n"/>
      <c r="U25" s="176">
        <f>IF(Q25&lt;&gt;0,"FAIL",IF(R25&gt;0,"AB",IF(S25&gt;0,"WH","PASS")))</f>
        <v/>
      </c>
    </row>
    <row r="26" spans="1:24">
      <c r="A26" s="172" t="n">
        <v>121</v>
      </c>
      <c r="B26" s="457" t="n">
        <v>113216104018</v>
      </c>
      <c r="C26" s="456" t="s">
        <v>38</v>
      </c>
      <c r="D26" s="240" t="s">
        <v>553</v>
      </c>
      <c r="E26" s="172" t="s">
        <v>37</v>
      </c>
      <c r="F26" s="172" t="s">
        <v>37</v>
      </c>
      <c r="G26" s="172" t="s">
        <v>37</v>
      </c>
      <c r="H26" s="172" t="s">
        <v>36</v>
      </c>
      <c r="I26" s="172" t="s">
        <v>203</v>
      </c>
      <c r="J26" s="172" t="s">
        <v>203</v>
      </c>
      <c r="K26" s="172" t="s">
        <v>203</v>
      </c>
      <c r="L26" s="172" t="s">
        <v>203</v>
      </c>
      <c r="M26" s="173" t="n">
        <v>23</v>
      </c>
      <c r="N26" s="173">
        <f>IF(S26=0,23-SUMIF(E26:L26,"U*",$E$9:$L$9),0)</f>
        <v/>
      </c>
      <c r="O26" s="174">
        <f>(SUM(VLOOKUP(E26,$W$14:$X$20,2)*E$9,VLOOKUP(F26,$W$14:$X$20,2)*F$9,VLOOKUP(G26,$W$14:$X$20,2)*G$9,VLOOKUP(H26,$W$14:$X$20,2)*H$9,VLOOKUP(I26,$W$14:$X$20,2)*I$9,VLOOKUP(J26,$W$14:$X$20,2)*J$9,VLOOKUP(K26,$W$14:$X$20,2)*K$9,VLOOKUP(L26,$W$14:$X$20,2)*L$9))</f>
        <v/>
      </c>
      <c r="P26" s="175">
        <f>O26/N26</f>
        <v/>
      </c>
      <c r="Q26" s="173">
        <f>COUNTIF(E26:L26,"U")</f>
        <v/>
      </c>
      <c r="R26" s="173">
        <f>COUNTIF(E26:L26,"UA")</f>
        <v/>
      </c>
      <c r="S26" s="173">
        <f>COUNTIF(E26:L26,"WH")</f>
        <v/>
      </c>
      <c r="T26" s="172" t="n"/>
      <c r="U26" s="176">
        <f>IF(Q26&lt;&gt;0,"FAIL",IF(R26&gt;0,"AB",IF(S26&gt;0,"WH","PASS")))</f>
        <v/>
      </c>
    </row>
    <row r="27" spans="1:24">
      <c r="A27" s="172" t="n">
        <v>5</v>
      </c>
      <c r="B27" s="224" t="n">
        <v>113216104019</v>
      </c>
      <c r="C27" s="224" t="s">
        <v>36</v>
      </c>
      <c r="D27" s="460" t="s">
        <v>432</v>
      </c>
      <c r="E27" s="172" t="s">
        <v>37</v>
      </c>
      <c r="F27" s="172" t="s">
        <v>37</v>
      </c>
      <c r="G27" s="172" t="s">
        <v>36</v>
      </c>
      <c r="H27" s="172" t="s">
        <v>37</v>
      </c>
      <c r="I27" s="172" t="s">
        <v>203</v>
      </c>
      <c r="J27" s="172" t="s">
        <v>203</v>
      </c>
      <c r="K27" s="172" t="s">
        <v>203</v>
      </c>
      <c r="L27" s="172" t="s">
        <v>203</v>
      </c>
      <c r="M27" s="173" t="n">
        <v>23</v>
      </c>
      <c r="N27" s="173">
        <f>IF(S27=0,23-SUMIF(E27:L27,"U*",$E$9:$L$9),0)</f>
        <v/>
      </c>
      <c r="O27" s="174">
        <f>(SUM(VLOOKUP(E27,$W$14:$X$20,2)*E$9,VLOOKUP(F27,$W$14:$X$20,2)*F$9,VLOOKUP(G27,$W$14:$X$20,2)*G$9,VLOOKUP(H27,$W$14:$X$20,2)*H$9,VLOOKUP(I27,$W$14:$X$20,2)*I$9,VLOOKUP(J27,$W$14:$X$20,2)*J$9,VLOOKUP(K27,$W$14:$X$20,2)*K$9,VLOOKUP(L27,$W$14:$X$20,2)*L$9))</f>
        <v/>
      </c>
      <c r="P27" s="175">
        <f>O27/N27</f>
        <v/>
      </c>
      <c r="Q27" s="173">
        <f>COUNTIF(E27:L27,"U")</f>
        <v/>
      </c>
      <c r="R27" s="173">
        <f>COUNTIF(E27:L27,"UA")</f>
        <v/>
      </c>
      <c r="S27" s="173">
        <f>COUNTIF(E27:L27,"WH")</f>
        <v/>
      </c>
      <c r="T27" s="173" t="n"/>
      <c r="U27" s="176">
        <f>IF(Q27&lt;&gt;0,"FAIL",IF(R27&gt;0,"AB",IF(S27&gt;0,"WH","PASS")))</f>
        <v/>
      </c>
    </row>
    <row r="28" spans="1:24">
      <c r="A28" s="172" t="n">
        <v>60</v>
      </c>
      <c r="B28" s="233" t="n">
        <v>113216104020</v>
      </c>
      <c r="C28" s="233" t="s">
        <v>37</v>
      </c>
      <c r="D28" s="140" t="s">
        <v>491</v>
      </c>
      <c r="E28" s="172" t="s">
        <v>37</v>
      </c>
      <c r="F28" s="172" t="s">
        <v>208</v>
      </c>
      <c r="G28" s="172" t="s">
        <v>37</v>
      </c>
      <c r="H28" s="172" t="s">
        <v>37</v>
      </c>
      <c r="I28" s="172" t="s">
        <v>203</v>
      </c>
      <c r="J28" s="172" t="s">
        <v>203</v>
      </c>
      <c r="K28" s="172" t="s">
        <v>203</v>
      </c>
      <c r="L28" s="172" t="s">
        <v>203</v>
      </c>
      <c r="M28" s="173" t="n">
        <v>23</v>
      </c>
      <c r="N28" s="173">
        <f>IF(S28=0,23-SUMIF(E28:L28,"U*",$E$9:$L$9),0)</f>
        <v/>
      </c>
      <c r="O28" s="174">
        <f>(SUM(VLOOKUP(E28,$W$14:$X$20,2)*E$9,VLOOKUP(F28,$W$14:$X$20,2)*F$9,VLOOKUP(G28,$W$14:$X$20,2)*G$9,VLOOKUP(H28,$W$14:$X$20,2)*H$9,VLOOKUP(I28,$W$14:$X$20,2)*I$9,VLOOKUP(J28,$W$14:$X$20,2)*J$9,VLOOKUP(K28,$W$14:$X$20,2)*K$9,VLOOKUP(L28,$W$14:$X$20,2)*L$9))</f>
        <v/>
      </c>
      <c r="P28" s="175">
        <f>O28/N28</f>
        <v/>
      </c>
      <c r="Q28" s="173">
        <f>COUNTIF(E28:L28,"U")</f>
        <v/>
      </c>
      <c r="R28" s="173">
        <f>COUNTIF(E28:L28,"UA")</f>
        <v/>
      </c>
      <c r="S28" s="173">
        <f>COUNTIF(E28:L28,"WH")</f>
        <v/>
      </c>
      <c r="T28" s="173" t="n"/>
      <c r="U28" s="176">
        <f>IF(Q28&lt;&gt;0,"FAIL",IF(R28&gt;0,"AB",IF(S28&gt;0,"WH","PASS")))</f>
        <v/>
      </c>
    </row>
    <row r="29" spans="1:24">
      <c r="A29" s="172" t="n">
        <v>6</v>
      </c>
      <c r="B29" s="224" t="n">
        <v>113216104021</v>
      </c>
      <c r="C29" s="224" t="s">
        <v>36</v>
      </c>
      <c r="D29" s="461" t="s">
        <v>433</v>
      </c>
      <c r="E29" s="172" t="s">
        <v>208</v>
      </c>
      <c r="F29" s="172" t="s">
        <v>36</v>
      </c>
      <c r="G29" s="172" t="s">
        <v>37</v>
      </c>
      <c r="H29" s="172" t="s">
        <v>37</v>
      </c>
      <c r="I29" s="172" t="s">
        <v>203</v>
      </c>
      <c r="J29" s="172" t="s">
        <v>203</v>
      </c>
      <c r="K29" s="172" t="s">
        <v>203</v>
      </c>
      <c r="L29" s="172" t="s">
        <v>203</v>
      </c>
      <c r="M29" s="173" t="n">
        <v>23</v>
      </c>
      <c r="N29" s="173">
        <f>IF(S29=0,23-SUMIF(E29:L29,"U*",$E$9:$L$9),0)</f>
        <v/>
      </c>
      <c r="O29" s="174">
        <f>(SUM(VLOOKUP(E29,$W$14:$X$20,2)*E$9,VLOOKUP(F29,$W$14:$X$20,2)*F$9,VLOOKUP(G29,$W$14:$X$20,2)*G$9,VLOOKUP(H29,$W$14:$X$20,2)*H$9,VLOOKUP(I29,$W$14:$X$20,2)*I$9,VLOOKUP(J29,$W$14:$X$20,2)*J$9,VLOOKUP(K29,$W$14:$X$20,2)*K$9,VLOOKUP(L29,$W$14:$X$20,2)*L$9))</f>
        <v/>
      </c>
      <c r="P29" s="175">
        <f>O29/N29</f>
        <v/>
      </c>
      <c r="Q29" s="173">
        <f>COUNTIF(E29:L29,"U")</f>
        <v/>
      </c>
      <c r="R29" s="173">
        <f>COUNTIF(E29:L29,"UA")</f>
        <v/>
      </c>
      <c r="S29" s="173">
        <f>COUNTIF(E29:L29,"WH")</f>
        <v/>
      </c>
      <c r="T29" s="172" t="n"/>
      <c r="U29" s="176">
        <f>IF(Q29&lt;&gt;0,"FAIL",IF(R29&gt;0,"AB",IF(S29&gt;0,"WH","PASS")))</f>
        <v/>
      </c>
    </row>
    <row r="30" spans="1:24">
      <c r="A30" s="172" t="n">
        <v>7</v>
      </c>
      <c r="B30" s="224" t="n">
        <v>113216104022</v>
      </c>
      <c r="C30" s="224" t="s">
        <v>36</v>
      </c>
      <c r="D30" s="461" t="s">
        <v>434</v>
      </c>
      <c r="E30" s="172" t="s">
        <v>206</v>
      </c>
      <c r="F30" s="172" t="s">
        <v>37</v>
      </c>
      <c r="G30" s="172" t="s">
        <v>38</v>
      </c>
      <c r="H30" s="172" t="s">
        <v>38</v>
      </c>
      <c r="I30" s="172" t="s">
        <v>203</v>
      </c>
      <c r="J30" s="172" t="s">
        <v>36</v>
      </c>
      <c r="K30" s="172" t="s">
        <v>36</v>
      </c>
      <c r="L30" s="172" t="s">
        <v>203</v>
      </c>
      <c r="M30" s="173" t="n">
        <v>23</v>
      </c>
      <c r="N30" s="173">
        <f>IF(S30=0,23-SUMIF(E30:L30,"U*",$E$9:$L$9),0)</f>
        <v/>
      </c>
      <c r="O30" s="174">
        <f>(SUM(VLOOKUP(E30,$W$14:$X$20,2)*E$9,VLOOKUP(F30,$W$14:$X$20,2)*F$9,VLOOKUP(G30,$W$14:$X$20,2)*G$9,VLOOKUP(H30,$W$14:$X$20,2)*H$9,VLOOKUP(I30,$W$14:$X$20,2)*I$9,VLOOKUP(J30,$W$14:$X$20,2)*J$9,VLOOKUP(K30,$W$14:$X$20,2)*K$9,VLOOKUP(L30,$W$14:$X$20,2)*L$9))</f>
        <v/>
      </c>
      <c r="P30" s="175">
        <f>O30/N30</f>
        <v/>
      </c>
      <c r="Q30" s="173">
        <f>COUNTIF(E30:L30,"U")</f>
        <v/>
      </c>
      <c r="R30" s="173">
        <f>COUNTIF(E30:L30,"UA")</f>
        <v/>
      </c>
      <c r="S30" s="173">
        <f>COUNTIF(E30:L30,"WH")</f>
        <v/>
      </c>
      <c r="T30" s="173" t="n"/>
      <c r="U30" s="176">
        <f>IF(Q30&lt;&gt;0,"FAIL",IF(R30&gt;0,"AB",IF(S30&gt;0,"WH","PASS")))</f>
        <v/>
      </c>
    </row>
    <row r="31" spans="1:24">
      <c r="A31" s="172" t="n">
        <v>122</v>
      </c>
      <c r="B31" s="457" t="n">
        <v>113216104023</v>
      </c>
      <c r="C31" s="456" t="s">
        <v>38</v>
      </c>
      <c r="D31" s="240" t="s">
        <v>554</v>
      </c>
      <c r="E31" s="172" t="s">
        <v>38</v>
      </c>
      <c r="F31" s="172" t="s">
        <v>203</v>
      </c>
      <c r="G31" s="172" t="s">
        <v>36</v>
      </c>
      <c r="H31" s="172" t="s">
        <v>37</v>
      </c>
      <c r="I31" s="172" t="s">
        <v>203</v>
      </c>
      <c r="J31" s="172" t="s">
        <v>203</v>
      </c>
      <c r="K31" s="172" t="s">
        <v>203</v>
      </c>
      <c r="L31" s="172" t="s">
        <v>203</v>
      </c>
      <c r="M31" s="173" t="n">
        <v>23</v>
      </c>
      <c r="N31" s="173">
        <f>IF(S31=0,23-SUMIF(E31:L31,"U*",$E$9:$L$9),0)</f>
        <v/>
      </c>
      <c r="O31" s="174">
        <f>(SUM(VLOOKUP(E31,$W$14:$X$20,2)*E$9,VLOOKUP(F31,$W$14:$X$20,2)*F$9,VLOOKUP(G31,$W$14:$X$20,2)*G$9,VLOOKUP(H31,$W$14:$X$20,2)*H$9,VLOOKUP(I31,$W$14:$X$20,2)*I$9,VLOOKUP(J31,$W$14:$X$20,2)*J$9,VLOOKUP(K31,$W$14:$X$20,2)*K$9,VLOOKUP(L31,$W$14:$X$20,2)*L$9))</f>
        <v/>
      </c>
      <c r="P31" s="175">
        <f>O31/N31</f>
        <v/>
      </c>
      <c r="Q31" s="173">
        <f>COUNTIF(E31:L31,"U")</f>
        <v/>
      </c>
      <c r="R31" s="173">
        <f>COUNTIF(E31:L31,"UA")</f>
        <v/>
      </c>
      <c r="S31" s="173">
        <f>COUNTIF(E31:L31,"WH")</f>
        <v/>
      </c>
      <c r="T31" s="173" t="n"/>
      <c r="U31" s="176">
        <f>IF(Q31&lt;&gt;0,"FAIL",IF(R31&gt;0,"AB",IF(S31&gt;0,"WH","PASS")))</f>
        <v/>
      </c>
    </row>
    <row r="32" spans="1:24">
      <c r="A32" s="172" t="n">
        <v>8</v>
      </c>
      <c r="B32" s="224" t="n">
        <v>113216104024</v>
      </c>
      <c r="C32" s="224" t="s">
        <v>36</v>
      </c>
      <c r="D32" s="460" t="s">
        <v>435</v>
      </c>
      <c r="E32" s="172" t="s">
        <v>38</v>
      </c>
      <c r="F32" s="172" t="s">
        <v>38</v>
      </c>
      <c r="G32" s="172" t="s">
        <v>208</v>
      </c>
      <c r="H32" s="172" t="s">
        <v>38</v>
      </c>
      <c r="I32" s="172" t="s">
        <v>203</v>
      </c>
      <c r="J32" s="172" t="s">
        <v>36</v>
      </c>
      <c r="K32" s="172" t="s">
        <v>37</v>
      </c>
      <c r="L32" s="172" t="s">
        <v>203</v>
      </c>
      <c r="M32" s="173" t="n">
        <v>23</v>
      </c>
      <c r="N32" s="173">
        <f>IF(S32=0,23-SUMIF(E32:L32,"U*",$E$9:$L$9),0)</f>
        <v/>
      </c>
      <c r="O32" s="174">
        <f>(SUM(VLOOKUP(E32,$W$14:$X$20,2)*E$9,VLOOKUP(F32,$W$14:$X$20,2)*F$9,VLOOKUP(G32,$W$14:$X$20,2)*G$9,VLOOKUP(H32,$W$14:$X$20,2)*H$9,VLOOKUP(I32,$W$14:$X$20,2)*I$9,VLOOKUP(J32,$W$14:$X$20,2)*J$9,VLOOKUP(K32,$W$14:$X$20,2)*K$9,VLOOKUP(L32,$W$14:$X$20,2)*L$9))</f>
        <v/>
      </c>
      <c r="P32" s="175">
        <f>O32/N32</f>
        <v/>
      </c>
      <c r="Q32" s="173">
        <f>COUNTIF(E32:L32,"U")</f>
        <v/>
      </c>
      <c r="R32" s="173">
        <f>COUNTIF(E32:L32,"UA")</f>
        <v/>
      </c>
      <c r="S32" s="173">
        <f>COUNTIF(E32:L32,"WH")</f>
        <v/>
      </c>
      <c r="T32" s="172" t="n"/>
      <c r="U32" s="176">
        <f>IF(Q32&lt;&gt;0,"FAIL",IF(R32&gt;0,"AB",IF(S32&gt;0,"WH","PASS")))</f>
        <v/>
      </c>
    </row>
    <row r="33" spans="1:24">
      <c r="A33" s="172" t="n">
        <v>123</v>
      </c>
      <c r="B33" s="457" t="n">
        <v>113216104025</v>
      </c>
      <c r="C33" s="456" t="s">
        <v>38</v>
      </c>
      <c r="D33" s="240" t="s">
        <v>555</v>
      </c>
      <c r="E33" s="172" t="s">
        <v>38</v>
      </c>
      <c r="F33" s="172" t="s">
        <v>36</v>
      </c>
      <c r="G33" s="172" t="s">
        <v>203</v>
      </c>
      <c r="H33" s="172" t="s">
        <v>37</v>
      </c>
      <c r="I33" s="172" t="s">
        <v>203</v>
      </c>
      <c r="J33" s="172" t="s">
        <v>203</v>
      </c>
      <c r="K33" s="172" t="s">
        <v>203</v>
      </c>
      <c r="L33" s="172" t="s">
        <v>203</v>
      </c>
      <c r="M33" s="173" t="n">
        <v>23</v>
      </c>
      <c r="N33" s="173">
        <f>IF(S33=0,23-SUMIF(E33:L33,"U*",$E$9:$L$9),0)</f>
        <v/>
      </c>
      <c r="O33" s="174">
        <f>(SUM(VLOOKUP(E33,$W$14:$X$20,2)*E$9,VLOOKUP(F33,$W$14:$X$20,2)*F$9,VLOOKUP(G33,$W$14:$X$20,2)*G$9,VLOOKUP(H33,$W$14:$X$20,2)*H$9,VLOOKUP(I33,$W$14:$X$20,2)*I$9,VLOOKUP(J33,$W$14:$X$20,2)*J$9,VLOOKUP(K33,$W$14:$X$20,2)*K$9,VLOOKUP(L33,$W$14:$X$20,2)*L$9))</f>
        <v/>
      </c>
      <c r="P33" s="175">
        <f>O33/N33</f>
        <v/>
      </c>
      <c r="Q33" s="173">
        <f>COUNTIF(E33:L33,"U")</f>
        <v/>
      </c>
      <c r="R33" s="173">
        <f>COUNTIF(E33:L33,"UA")</f>
        <v/>
      </c>
      <c r="S33" s="173">
        <f>COUNTIF(E33:L33,"WH")</f>
        <v/>
      </c>
      <c r="T33" s="173" t="n"/>
      <c r="U33" s="176">
        <f>IF(Q33&lt;&gt;0,"FAIL",IF(R33&gt;0,"AB",IF(S33&gt;0,"WH","PASS")))</f>
        <v/>
      </c>
    </row>
    <row r="34" spans="1:24">
      <c r="A34" s="172" t="n">
        <v>124</v>
      </c>
      <c r="B34" s="458" t="n">
        <v>113216104026</v>
      </c>
      <c r="C34" s="456" t="s">
        <v>38</v>
      </c>
      <c r="D34" s="240" t="s">
        <v>556</v>
      </c>
      <c r="E34" s="172" t="s">
        <v>37</v>
      </c>
      <c r="F34" s="172" t="s">
        <v>36</v>
      </c>
      <c r="G34" s="172" t="s">
        <v>203</v>
      </c>
      <c r="H34" s="172" t="s">
        <v>36</v>
      </c>
      <c r="I34" s="172" t="s">
        <v>203</v>
      </c>
      <c r="J34" s="172" t="s">
        <v>203</v>
      </c>
      <c r="K34" s="172" t="s">
        <v>203</v>
      </c>
      <c r="L34" s="172" t="s">
        <v>203</v>
      </c>
      <c r="M34" s="173" t="n">
        <v>23</v>
      </c>
      <c r="N34" s="173">
        <f>IF(S34=0,23-SUMIF(E34:L34,"U*",$E$9:$L$9),0)</f>
        <v/>
      </c>
      <c r="O34" s="174">
        <f>(SUM(VLOOKUP(E34,$W$14:$X$20,2)*E$9,VLOOKUP(F34,$W$14:$X$20,2)*F$9,VLOOKUP(G34,$W$14:$X$20,2)*G$9,VLOOKUP(H34,$W$14:$X$20,2)*H$9,VLOOKUP(I34,$W$14:$X$20,2)*I$9,VLOOKUP(J34,$W$14:$X$20,2)*J$9,VLOOKUP(K34,$W$14:$X$20,2)*K$9,VLOOKUP(L34,$W$14:$X$20,2)*L$9))</f>
        <v/>
      </c>
      <c r="P34" s="175">
        <f>O34/N34</f>
        <v/>
      </c>
      <c r="Q34" s="173">
        <f>COUNTIF(E34:L34,"U")</f>
        <v/>
      </c>
      <c r="R34" s="173">
        <f>COUNTIF(E34:L34,"UA")</f>
        <v/>
      </c>
      <c r="S34" s="173">
        <f>COUNTIF(E34:L34,"WH")</f>
        <v/>
      </c>
      <c r="T34" s="173" t="n"/>
      <c r="U34" s="176">
        <f>IF(Q34&lt;&gt;0,"FAIL",IF(R34&gt;0,"AB",IF(S34&gt;0,"WH","PASS")))</f>
        <v/>
      </c>
    </row>
    <row r="35" spans="1:24">
      <c r="A35" s="172" t="n">
        <v>125</v>
      </c>
      <c r="B35" s="458" t="n">
        <v>113216104027</v>
      </c>
      <c r="C35" s="456" t="s">
        <v>38</v>
      </c>
      <c r="D35" s="242" t="s">
        <v>557</v>
      </c>
      <c r="E35" s="172" t="s">
        <v>38</v>
      </c>
      <c r="F35" s="172" t="s">
        <v>36</v>
      </c>
      <c r="G35" s="172" t="s">
        <v>36</v>
      </c>
      <c r="H35" s="172" t="s">
        <v>38</v>
      </c>
      <c r="I35" s="172" t="s">
        <v>203</v>
      </c>
      <c r="J35" s="172" t="s">
        <v>36</v>
      </c>
      <c r="K35" s="172" t="s">
        <v>203</v>
      </c>
      <c r="L35" s="172" t="s">
        <v>203</v>
      </c>
      <c r="M35" s="173" t="n">
        <v>23</v>
      </c>
      <c r="N35" s="173">
        <f>IF(S35=0,23-SUMIF(E35:L35,"U*",$E$9:$L$9),0)</f>
        <v/>
      </c>
      <c r="O35" s="174">
        <f>(SUM(VLOOKUP(E35,$W$14:$X$20,2)*E$9,VLOOKUP(F35,$W$14:$X$20,2)*F$9,VLOOKUP(G35,$W$14:$X$20,2)*G$9,VLOOKUP(H35,$W$14:$X$20,2)*H$9,VLOOKUP(I35,$W$14:$X$20,2)*I$9,VLOOKUP(J35,$W$14:$X$20,2)*J$9,VLOOKUP(K35,$W$14:$X$20,2)*K$9,VLOOKUP(L35,$W$14:$X$20,2)*L$9))</f>
        <v/>
      </c>
      <c r="P35" s="175">
        <f>O35/N35</f>
        <v/>
      </c>
      <c r="Q35" s="173">
        <f>COUNTIF(E35:L35,"U")</f>
        <v/>
      </c>
      <c r="R35" s="173">
        <f>COUNTIF(E35:L35,"UA")</f>
        <v/>
      </c>
      <c r="S35" s="173">
        <f>COUNTIF(E35:L35,"WH")</f>
        <v/>
      </c>
      <c r="T35" s="172" t="n"/>
      <c r="U35" s="176">
        <f>IF(Q35&lt;&gt;0,"FAIL",IF(R35&gt;0,"AB",IF(S35&gt;0,"WH","PASS")))</f>
        <v/>
      </c>
    </row>
    <row r="36" spans="1:24">
      <c r="A36" s="172" t="n">
        <v>9</v>
      </c>
      <c r="B36" s="227" t="n">
        <v>113216104028</v>
      </c>
      <c r="C36" s="224" t="s">
        <v>36</v>
      </c>
      <c r="D36" s="460" t="s">
        <v>436</v>
      </c>
      <c r="E36" s="172" t="s">
        <v>38</v>
      </c>
      <c r="F36" s="172" t="s">
        <v>37</v>
      </c>
      <c r="G36" s="172" t="s">
        <v>36</v>
      </c>
      <c r="H36" s="172" t="s">
        <v>37</v>
      </c>
      <c r="I36" s="172" t="s">
        <v>203</v>
      </c>
      <c r="J36" s="172" t="s">
        <v>203</v>
      </c>
      <c r="K36" s="172" t="s">
        <v>203</v>
      </c>
      <c r="L36" s="172" t="s">
        <v>203</v>
      </c>
      <c r="M36" s="173" t="n">
        <v>23</v>
      </c>
      <c r="N36" s="173">
        <f>IF(S36=0,23-SUMIF(E36:L36,"U*",$E$9:$L$9),0)</f>
        <v/>
      </c>
      <c r="O36" s="174">
        <f>(SUM(VLOOKUP(E36,$W$14:$X$20,2)*E$9,VLOOKUP(F36,$W$14:$X$20,2)*F$9,VLOOKUP(G36,$W$14:$X$20,2)*G$9,VLOOKUP(H36,$W$14:$X$20,2)*H$9,VLOOKUP(I36,$W$14:$X$20,2)*I$9,VLOOKUP(J36,$W$14:$X$20,2)*J$9,VLOOKUP(K36,$W$14:$X$20,2)*K$9,VLOOKUP(L36,$W$14:$X$20,2)*L$9))</f>
        <v/>
      </c>
      <c r="P36" s="175">
        <f>O36/N36</f>
        <v/>
      </c>
      <c r="Q36" s="173">
        <f>COUNTIF(E36:L36,"U")</f>
        <v/>
      </c>
      <c r="R36" s="173">
        <f>COUNTIF(E36:L36,"UA")</f>
        <v/>
      </c>
      <c r="S36" s="173">
        <f>COUNTIF(E36:L36,"WH")</f>
        <v/>
      </c>
      <c r="T36" s="173" t="n"/>
      <c r="U36" s="176">
        <f>IF(Q36&lt;&gt;0,"FAIL",IF(R36&gt;0,"AB",IF(S36&gt;0,"WH","PASS")))</f>
        <v/>
      </c>
    </row>
    <row r="37" spans="1:24">
      <c r="A37" s="172" t="n">
        <v>61</v>
      </c>
      <c r="B37" s="452" t="n">
        <v>113216104029</v>
      </c>
      <c r="C37" s="233" t="s">
        <v>37</v>
      </c>
      <c r="D37" s="140" t="s">
        <v>492</v>
      </c>
      <c r="E37" s="172" t="s">
        <v>37</v>
      </c>
      <c r="F37" s="172" t="s">
        <v>37</v>
      </c>
      <c r="G37" s="172" t="s">
        <v>36</v>
      </c>
      <c r="H37" s="172" t="s">
        <v>37</v>
      </c>
      <c r="I37" s="172" t="s">
        <v>203</v>
      </c>
      <c r="J37" s="172" t="s">
        <v>203</v>
      </c>
      <c r="K37" s="172" t="s">
        <v>203</v>
      </c>
      <c r="L37" s="172" t="s">
        <v>203</v>
      </c>
      <c r="M37" s="173" t="n">
        <v>23</v>
      </c>
      <c r="N37" s="173">
        <f>IF(S37=0,23-SUMIF(E37:L37,"U*",$E$9:$L$9),0)</f>
        <v/>
      </c>
      <c r="O37" s="174">
        <f>(SUM(VLOOKUP(E37,$W$14:$X$20,2)*E$9,VLOOKUP(F37,$W$14:$X$20,2)*F$9,VLOOKUP(G37,$W$14:$X$20,2)*G$9,VLOOKUP(H37,$W$14:$X$20,2)*H$9,VLOOKUP(I37,$W$14:$X$20,2)*I$9,VLOOKUP(J37,$W$14:$X$20,2)*J$9,VLOOKUP(K37,$W$14:$X$20,2)*K$9,VLOOKUP(L37,$W$14:$X$20,2)*L$9))</f>
        <v/>
      </c>
      <c r="P37" s="175">
        <f>O37/N37</f>
        <v/>
      </c>
      <c r="Q37" s="173">
        <f>COUNTIF(E37:L37,"U")</f>
        <v/>
      </c>
      <c r="R37" s="173">
        <f>COUNTIF(E37:L37,"UA")</f>
        <v/>
      </c>
      <c r="S37" s="173">
        <f>COUNTIF(E37:L37,"WH")</f>
        <v/>
      </c>
      <c r="T37" s="173" t="n"/>
      <c r="U37" s="176">
        <f>IF(Q37&lt;&gt;0,"FAIL",IF(R37&gt;0,"AB",IF(S37&gt;0,"WH","PASS")))</f>
        <v/>
      </c>
    </row>
    <row r="38" spans="1:24">
      <c r="A38" s="172" t="n">
        <v>62</v>
      </c>
      <c r="B38" s="452" t="n">
        <v>113216104030</v>
      </c>
      <c r="C38" s="233" t="s">
        <v>37</v>
      </c>
      <c r="D38" s="136" t="s">
        <v>493</v>
      </c>
      <c r="E38" s="172" t="s">
        <v>208</v>
      </c>
      <c r="F38" s="172" t="s">
        <v>38</v>
      </c>
      <c r="G38" s="172" t="s">
        <v>208</v>
      </c>
      <c r="H38" s="172" t="s">
        <v>38</v>
      </c>
      <c r="I38" s="172" t="s">
        <v>36</v>
      </c>
      <c r="J38" s="172" t="s">
        <v>36</v>
      </c>
      <c r="K38" s="172" t="s">
        <v>37</v>
      </c>
      <c r="L38" s="172" t="s">
        <v>203</v>
      </c>
      <c r="M38" s="173" t="n">
        <v>23</v>
      </c>
      <c r="N38" s="173">
        <f>IF(S38=0,23-SUMIF(E38:L38,"U*",$E$9:$L$9),0)</f>
        <v/>
      </c>
      <c r="O38" s="174">
        <f>(SUM(VLOOKUP(E38,$W$14:$X$20,2)*E$9,VLOOKUP(F38,$W$14:$X$20,2)*F$9,VLOOKUP(G38,$W$14:$X$20,2)*G$9,VLOOKUP(H38,$W$14:$X$20,2)*H$9,VLOOKUP(I38,$W$14:$X$20,2)*I$9,VLOOKUP(J38,$W$14:$X$20,2)*J$9,VLOOKUP(K38,$W$14:$X$20,2)*K$9,VLOOKUP(L38,$W$14:$X$20,2)*L$9))</f>
        <v/>
      </c>
      <c r="P38" s="175">
        <f>O38/N38</f>
        <v/>
      </c>
      <c r="Q38" s="173">
        <f>COUNTIF(E38:L38,"U")</f>
        <v/>
      </c>
      <c r="R38" s="173">
        <f>COUNTIF(E38:L38,"UA")</f>
        <v/>
      </c>
      <c r="S38" s="173">
        <f>COUNTIF(E38:L38,"WH")</f>
        <v/>
      </c>
      <c r="T38" s="172" t="n"/>
      <c r="U38" s="176">
        <f>IF(Q38&lt;&gt;0,"FAIL",IF(R38&gt;0,"AB",IF(S38&gt;0,"WH","PASS")))</f>
        <v/>
      </c>
    </row>
    <row r="39" spans="1:24">
      <c r="A39" s="172" t="n">
        <v>63</v>
      </c>
      <c r="B39" s="452" t="n">
        <v>113216104031</v>
      </c>
      <c r="C39" s="233" t="s">
        <v>37</v>
      </c>
      <c r="D39" s="140" t="s">
        <v>494</v>
      </c>
      <c r="E39" s="172" t="s">
        <v>38</v>
      </c>
      <c r="F39" s="172" t="s">
        <v>38</v>
      </c>
      <c r="G39" s="172" t="s">
        <v>38</v>
      </c>
      <c r="H39" s="172" t="s">
        <v>38</v>
      </c>
      <c r="I39" s="172" t="s">
        <v>36</v>
      </c>
      <c r="J39" s="172" t="s">
        <v>36</v>
      </c>
      <c r="K39" s="172" t="s">
        <v>36</v>
      </c>
      <c r="L39" s="172" t="s">
        <v>203</v>
      </c>
      <c r="M39" s="173" t="n">
        <v>23</v>
      </c>
      <c r="N39" s="173">
        <f>IF(S39=0,23-SUMIF(E39:L39,"U*",$E$9:$L$9),0)</f>
        <v/>
      </c>
      <c r="O39" s="174">
        <f>(SUM(VLOOKUP(E39,$W$14:$X$20,2)*E$9,VLOOKUP(F39,$W$14:$X$20,2)*F$9,VLOOKUP(G39,$W$14:$X$20,2)*G$9,VLOOKUP(H39,$W$14:$X$20,2)*H$9,VLOOKUP(I39,$W$14:$X$20,2)*I$9,VLOOKUP(J39,$W$14:$X$20,2)*J$9,VLOOKUP(K39,$W$14:$X$20,2)*K$9,VLOOKUP(L39,$W$14:$X$20,2)*L$9))</f>
        <v/>
      </c>
      <c r="P39" s="175">
        <f>O39/N39</f>
        <v/>
      </c>
      <c r="Q39" s="173">
        <f>COUNTIF(E39:L39,"U")</f>
        <v/>
      </c>
      <c r="R39" s="173">
        <f>COUNTIF(E39:L39,"UA")</f>
        <v/>
      </c>
      <c r="S39" s="173">
        <f>COUNTIF(E39:L39,"WH")</f>
        <v/>
      </c>
      <c r="T39" s="173" t="n"/>
      <c r="U39" s="176">
        <f>IF(Q39&lt;&gt;0,"FAIL",IF(R39&gt;0,"AB",IF(S39&gt;0,"WH","PASS")))</f>
        <v/>
      </c>
    </row>
    <row r="40" spans="1:24">
      <c r="A40" s="172" t="n">
        <v>10</v>
      </c>
      <c r="B40" s="224" t="n">
        <v>113216104032</v>
      </c>
      <c r="C40" s="224" t="s">
        <v>36</v>
      </c>
      <c r="D40" s="460" t="s">
        <v>437</v>
      </c>
      <c r="E40" s="172" t="s">
        <v>38</v>
      </c>
      <c r="F40" s="172" t="s">
        <v>38</v>
      </c>
      <c r="G40" s="172" t="s">
        <v>37</v>
      </c>
      <c r="H40" s="172" t="s">
        <v>37</v>
      </c>
      <c r="I40" s="172" t="s">
        <v>203</v>
      </c>
      <c r="J40" s="172" t="s">
        <v>203</v>
      </c>
      <c r="K40" s="172" t="s">
        <v>203</v>
      </c>
      <c r="L40" s="172" t="s">
        <v>203</v>
      </c>
      <c r="M40" s="173" t="n">
        <v>23</v>
      </c>
      <c r="N40" s="173">
        <f>IF(S40=0,23-SUMIF(E40:L40,"U*",$E$9:$L$9),0)</f>
        <v/>
      </c>
      <c r="O40" s="174">
        <f>(SUM(VLOOKUP(E40,$W$14:$X$20,2)*E$9,VLOOKUP(F40,$W$14:$X$20,2)*F$9,VLOOKUP(G40,$W$14:$X$20,2)*G$9,VLOOKUP(H40,$W$14:$X$20,2)*H$9,VLOOKUP(I40,$W$14:$X$20,2)*I$9,VLOOKUP(J40,$W$14:$X$20,2)*J$9,VLOOKUP(K40,$W$14:$X$20,2)*K$9,VLOOKUP(L40,$W$14:$X$20,2)*L$9))</f>
        <v/>
      </c>
      <c r="P40" s="175">
        <f>O40/N40</f>
        <v/>
      </c>
      <c r="Q40" s="173">
        <f>COUNTIF(E40:L40,"U")</f>
        <v/>
      </c>
      <c r="R40" s="173">
        <f>COUNTIF(E40:L40,"UA")</f>
        <v/>
      </c>
      <c r="S40" s="173">
        <f>COUNTIF(E40:L40,"WH")</f>
        <v/>
      </c>
      <c r="T40" s="173" t="n"/>
      <c r="U40" s="176">
        <f>IF(Q40&lt;&gt;0,"FAIL",IF(R40&gt;0,"AB",IF(S40&gt;0,"WH","PASS")))</f>
        <v/>
      </c>
    </row>
    <row r="41" spans="1:24">
      <c r="A41" s="172" t="n">
        <v>126</v>
      </c>
      <c r="B41" s="457" t="n">
        <v>113216104033</v>
      </c>
      <c r="C41" s="456" t="s">
        <v>38</v>
      </c>
      <c r="D41" s="240" t="s">
        <v>558</v>
      </c>
      <c r="E41" s="172" t="s">
        <v>37</v>
      </c>
      <c r="F41" s="172" t="s">
        <v>38</v>
      </c>
      <c r="G41" s="172" t="s">
        <v>37</v>
      </c>
      <c r="H41" s="172" t="s">
        <v>37</v>
      </c>
      <c r="I41" s="172" t="s">
        <v>203</v>
      </c>
      <c r="J41" s="172" t="s">
        <v>203</v>
      </c>
      <c r="K41" s="172" t="s">
        <v>203</v>
      </c>
      <c r="L41" s="172" t="s">
        <v>203</v>
      </c>
      <c r="M41" s="173" t="n">
        <v>23</v>
      </c>
      <c r="N41" s="173">
        <f>IF(S41=0,23-SUMIF(E41:L41,"U*",$E$9:$L$9),0)</f>
        <v/>
      </c>
      <c r="O41" s="174">
        <f>(SUM(VLOOKUP(E41,$W$14:$X$20,2)*E$9,VLOOKUP(F41,$W$14:$X$20,2)*F$9,VLOOKUP(G41,$W$14:$X$20,2)*G$9,VLOOKUP(H41,$W$14:$X$20,2)*H$9,VLOOKUP(I41,$W$14:$X$20,2)*I$9,VLOOKUP(J41,$W$14:$X$20,2)*J$9,VLOOKUP(K41,$W$14:$X$20,2)*K$9,VLOOKUP(L41,$W$14:$X$20,2)*L$9))</f>
        <v/>
      </c>
      <c r="P41" s="175">
        <f>O41/N41</f>
        <v/>
      </c>
      <c r="Q41" s="173">
        <f>COUNTIF(E41:L41,"U")</f>
        <v/>
      </c>
      <c r="R41" s="173">
        <f>COUNTIF(E41:L41,"UA")</f>
        <v/>
      </c>
      <c r="S41" s="173">
        <f>COUNTIF(E41:L41,"WH")</f>
        <v/>
      </c>
      <c r="T41" s="172" t="n"/>
      <c r="U41" s="176">
        <f>IF(Q41&lt;&gt;0,"FAIL",IF(R41&gt;0,"AB",IF(S41&gt;0,"WH","PASS")))</f>
        <v/>
      </c>
    </row>
    <row r="42" spans="1:24">
      <c r="A42" s="172" t="n">
        <v>64</v>
      </c>
      <c r="B42" s="233" t="n">
        <v>113216104034</v>
      </c>
      <c r="C42" s="233" t="s">
        <v>37</v>
      </c>
      <c r="D42" s="140" t="s">
        <v>495</v>
      </c>
      <c r="E42" s="172" t="s">
        <v>208</v>
      </c>
      <c r="F42" s="172" t="s">
        <v>38</v>
      </c>
      <c r="G42" s="172" t="s">
        <v>37</v>
      </c>
      <c r="H42" s="172" t="s">
        <v>37</v>
      </c>
      <c r="I42" s="172" t="s">
        <v>203</v>
      </c>
      <c r="J42" s="172" t="s">
        <v>203</v>
      </c>
      <c r="K42" s="172" t="s">
        <v>36</v>
      </c>
      <c r="L42" s="172" t="s">
        <v>203</v>
      </c>
      <c r="M42" s="173" t="n">
        <v>23</v>
      </c>
      <c r="N42" s="173">
        <f>IF(S42=0,23-SUMIF(E42:L42,"U*",$E$9:$L$9),0)</f>
        <v/>
      </c>
      <c r="O42" s="174">
        <f>(SUM(VLOOKUP(E42,$W$14:$X$20,2)*E$9,VLOOKUP(F42,$W$14:$X$20,2)*F$9,VLOOKUP(G42,$W$14:$X$20,2)*G$9,VLOOKUP(H42,$W$14:$X$20,2)*H$9,VLOOKUP(I42,$W$14:$X$20,2)*I$9,VLOOKUP(J42,$W$14:$X$20,2)*J$9,VLOOKUP(K42,$W$14:$X$20,2)*K$9,VLOOKUP(L42,$W$14:$X$20,2)*L$9))</f>
        <v/>
      </c>
      <c r="P42" s="175">
        <f>O42/N42</f>
        <v/>
      </c>
      <c r="Q42" s="173">
        <f>COUNTIF(E42:L42,"U")</f>
        <v/>
      </c>
      <c r="R42" s="173">
        <f>COUNTIF(E42:L42,"UA")</f>
        <v/>
      </c>
      <c r="S42" s="173">
        <f>COUNTIF(E42:L42,"WH")</f>
        <v/>
      </c>
      <c r="T42" s="173" t="n"/>
      <c r="U42" s="176">
        <f>IF(Q42&lt;&gt;0,"FAIL",IF(R42&gt;0,"AB",IF(S42&gt;0,"WH","PASS")))</f>
        <v/>
      </c>
    </row>
    <row r="43" spans="1:24">
      <c r="A43" s="172" t="n">
        <v>65</v>
      </c>
      <c r="B43" s="233" t="n">
        <v>113216104035</v>
      </c>
      <c r="C43" s="233" t="s">
        <v>37</v>
      </c>
      <c r="D43" s="140" t="s">
        <v>496</v>
      </c>
      <c r="E43" s="172" t="s">
        <v>38</v>
      </c>
      <c r="F43" s="172" t="s">
        <v>38</v>
      </c>
      <c r="G43" s="172" t="s">
        <v>37</v>
      </c>
      <c r="H43" s="172" t="s">
        <v>38</v>
      </c>
      <c r="I43" s="172" t="s">
        <v>203</v>
      </c>
      <c r="J43" s="172" t="s">
        <v>203</v>
      </c>
      <c r="K43" s="172" t="s">
        <v>36</v>
      </c>
      <c r="L43" s="172" t="s">
        <v>203</v>
      </c>
      <c r="M43" s="173" t="n">
        <v>23</v>
      </c>
      <c r="N43" s="173">
        <f>IF(S43=0,23-SUMIF(E43:L43,"U*",$E$9:$L$9),0)</f>
        <v/>
      </c>
      <c r="O43" s="174">
        <f>(SUM(VLOOKUP(E43,$W$14:$X$20,2)*E$9,VLOOKUP(F43,$W$14:$X$20,2)*F$9,VLOOKUP(G43,$W$14:$X$20,2)*G$9,VLOOKUP(H43,$W$14:$X$20,2)*H$9,VLOOKUP(I43,$W$14:$X$20,2)*I$9,VLOOKUP(J43,$W$14:$X$20,2)*J$9,VLOOKUP(K43,$W$14:$X$20,2)*K$9,VLOOKUP(L43,$W$14:$X$20,2)*L$9))</f>
        <v/>
      </c>
      <c r="P43" s="175">
        <f>O43/N43</f>
        <v/>
      </c>
      <c r="Q43" s="173">
        <f>COUNTIF(E43:L43,"U")</f>
        <v/>
      </c>
      <c r="R43" s="173">
        <f>COUNTIF(E43:L43,"UA")</f>
        <v/>
      </c>
      <c r="S43" s="173">
        <f>COUNTIF(E43:L43,"WH")</f>
        <v/>
      </c>
      <c r="T43" s="173" t="n"/>
      <c r="U43" s="176">
        <f>IF(Q43&lt;&gt;0,"FAIL",IF(R43&gt;0,"AB",IF(S43&gt;0,"WH","PASS")))</f>
        <v/>
      </c>
    </row>
    <row r="44" spans="1:24">
      <c r="A44" s="172" t="n">
        <v>11</v>
      </c>
      <c r="B44" s="224" t="n">
        <v>113216104036</v>
      </c>
      <c r="C44" s="224" t="s">
        <v>36</v>
      </c>
      <c r="D44" s="460" t="s">
        <v>438</v>
      </c>
      <c r="E44" s="172" t="s">
        <v>37</v>
      </c>
      <c r="F44" s="172" t="s">
        <v>37</v>
      </c>
      <c r="G44" s="172" t="s">
        <v>36</v>
      </c>
      <c r="H44" s="172" t="s">
        <v>36</v>
      </c>
      <c r="I44" s="172" t="s">
        <v>203</v>
      </c>
      <c r="J44" s="172" t="s">
        <v>203</v>
      </c>
      <c r="K44" s="172" t="s">
        <v>203</v>
      </c>
      <c r="L44" s="172" t="s">
        <v>203</v>
      </c>
      <c r="M44" s="173" t="n">
        <v>23</v>
      </c>
      <c r="N44" s="173">
        <f>IF(S44=0,23-SUMIF(E44:L44,"U*",$E$9:$L$9),0)</f>
        <v/>
      </c>
      <c r="O44" s="174">
        <f>(SUM(VLOOKUP(E44,$W$14:$X$20,2)*E$9,VLOOKUP(F44,$W$14:$X$20,2)*F$9,VLOOKUP(G44,$W$14:$X$20,2)*G$9,VLOOKUP(H44,$W$14:$X$20,2)*H$9,VLOOKUP(I44,$W$14:$X$20,2)*I$9,VLOOKUP(J44,$W$14:$X$20,2)*J$9,VLOOKUP(K44,$W$14:$X$20,2)*K$9,VLOOKUP(L44,$W$14:$X$20,2)*L$9))</f>
        <v/>
      </c>
      <c r="P44" s="175">
        <f>O44/N44</f>
        <v/>
      </c>
      <c r="Q44" s="173">
        <f>COUNTIF(E44:L44,"U")</f>
        <v/>
      </c>
      <c r="R44" s="173">
        <f>COUNTIF(E44:L44,"UA")</f>
        <v/>
      </c>
      <c r="S44" s="173">
        <f>COUNTIF(E44:L44,"WH")</f>
        <v/>
      </c>
      <c r="T44" s="172" t="n"/>
      <c r="U44" s="176">
        <f>IF(Q44&lt;&gt;0,"FAIL",IF(R44&gt;0,"AB",IF(S44&gt;0,"WH","PASS")))</f>
        <v/>
      </c>
    </row>
    <row r="45" spans="1:24">
      <c r="A45" s="172" t="n">
        <v>127</v>
      </c>
      <c r="B45" s="457" t="n">
        <v>113216104037</v>
      </c>
      <c r="C45" s="456" t="s">
        <v>38</v>
      </c>
      <c r="D45" s="242" t="s">
        <v>559</v>
      </c>
      <c r="E45" s="172" t="s">
        <v>205</v>
      </c>
      <c r="F45" s="172" t="s">
        <v>208</v>
      </c>
      <c r="G45" s="172" t="s">
        <v>206</v>
      </c>
      <c r="H45" s="172" t="s">
        <v>205</v>
      </c>
      <c r="I45" s="172" t="s">
        <v>36</v>
      </c>
      <c r="J45" s="172" t="s">
        <v>36</v>
      </c>
      <c r="K45" s="172" t="s">
        <v>37</v>
      </c>
      <c r="L45" s="172" t="s">
        <v>203</v>
      </c>
      <c r="M45" s="173" t="n">
        <v>23</v>
      </c>
      <c r="N45" s="173">
        <f>IF(S45=0,23-SUMIF(E45:L45,"U*",$E$9:$L$9),0)</f>
        <v/>
      </c>
      <c r="O45" s="174">
        <f>(SUM(VLOOKUP(E45,$W$14:$X$20,2)*E$9,VLOOKUP(F45,$W$14:$X$20,2)*F$9,VLOOKUP(G45,$W$14:$X$20,2)*G$9,VLOOKUP(H45,$W$14:$X$20,2)*H$9,VLOOKUP(I45,$W$14:$X$20,2)*I$9,VLOOKUP(J45,$W$14:$X$20,2)*J$9,VLOOKUP(K45,$W$14:$X$20,2)*K$9,VLOOKUP(L45,$W$14:$X$20,2)*L$9))</f>
        <v/>
      </c>
      <c r="P45" s="175">
        <f>O45/N45</f>
        <v/>
      </c>
      <c r="Q45" s="173">
        <f>COUNTIF(E45:L45,"U")</f>
        <v/>
      </c>
      <c r="R45" s="173">
        <f>COUNTIF(E45:L45,"UA")</f>
        <v/>
      </c>
      <c r="S45" s="173">
        <f>COUNTIF(E45:L45,"WH")</f>
        <v/>
      </c>
      <c r="T45" s="173" t="n"/>
      <c r="U45" s="176">
        <f>IF(Q45&lt;&gt;0,"FAIL",IF(R45&gt;0,"AB",IF(S45&gt;0,"WH","PASS")))</f>
        <v/>
      </c>
    </row>
    <row r="46" spans="1:24">
      <c r="A46" s="172" t="n">
        <v>128</v>
      </c>
      <c r="B46" s="457" t="n">
        <v>113216104038</v>
      </c>
      <c r="C46" s="456" t="s">
        <v>38</v>
      </c>
      <c r="D46" s="240" t="s">
        <v>560</v>
      </c>
      <c r="E46" s="172" t="s">
        <v>37</v>
      </c>
      <c r="F46" s="172" t="s">
        <v>37</v>
      </c>
      <c r="G46" s="172" t="s">
        <v>36</v>
      </c>
      <c r="H46" s="172" t="s">
        <v>36</v>
      </c>
      <c r="I46" s="172" t="s">
        <v>203</v>
      </c>
      <c r="J46" s="172" t="s">
        <v>203</v>
      </c>
      <c r="K46" s="172" t="s">
        <v>203</v>
      </c>
      <c r="L46" s="172" t="s">
        <v>203</v>
      </c>
      <c r="M46" s="173" t="n">
        <v>23</v>
      </c>
      <c r="N46" s="173">
        <f>IF(S46=0,23-SUMIF(E46:L46,"U*",$E$9:$L$9),0)</f>
        <v/>
      </c>
      <c r="O46" s="174">
        <f>(SUM(VLOOKUP(E46,$W$14:$X$20,2)*E$9,VLOOKUP(F46,$W$14:$X$20,2)*F$9,VLOOKUP(G46,$W$14:$X$20,2)*G$9,VLOOKUP(H46,$W$14:$X$20,2)*H$9,VLOOKUP(I46,$W$14:$X$20,2)*I$9,VLOOKUP(J46,$W$14:$X$20,2)*J$9,VLOOKUP(K46,$W$14:$X$20,2)*K$9,VLOOKUP(L46,$W$14:$X$20,2)*L$9))</f>
        <v/>
      </c>
      <c r="P46" s="175">
        <f>O46/N46</f>
        <v/>
      </c>
      <c r="Q46" s="173">
        <f>COUNTIF(E46:L46,"U")</f>
        <v/>
      </c>
      <c r="R46" s="173">
        <f>COUNTIF(E46:L46,"UA")</f>
        <v/>
      </c>
      <c r="S46" s="173">
        <f>COUNTIF(E46:L46,"WH")</f>
        <v/>
      </c>
      <c r="T46" s="173" t="n"/>
      <c r="U46" s="176">
        <f>IF(Q46&lt;&gt;0,"FAIL",IF(R46&gt;0,"AB",IF(S46&gt;0,"WH","PASS")))</f>
        <v/>
      </c>
    </row>
    <row r="47" spans="1:24">
      <c r="A47" s="172" t="n">
        <v>12</v>
      </c>
      <c r="B47" s="224" t="n">
        <v>113216104039</v>
      </c>
      <c r="C47" s="224" t="s">
        <v>36</v>
      </c>
      <c r="D47" s="460" t="s">
        <v>439</v>
      </c>
      <c r="E47" s="172" t="s">
        <v>208</v>
      </c>
      <c r="F47" s="172" t="s">
        <v>37</v>
      </c>
      <c r="G47" s="172" t="s">
        <v>37</v>
      </c>
      <c r="H47" s="172" t="s">
        <v>37</v>
      </c>
      <c r="I47" s="172" t="s">
        <v>203</v>
      </c>
      <c r="J47" s="172" t="s">
        <v>203</v>
      </c>
      <c r="K47" s="172" t="s">
        <v>203</v>
      </c>
      <c r="L47" s="172" t="s">
        <v>203</v>
      </c>
      <c r="M47" s="173" t="n">
        <v>23</v>
      </c>
      <c r="N47" s="173">
        <f>IF(S47=0,23-SUMIF(E47:L47,"U*",$E$9:$L$9),0)</f>
        <v/>
      </c>
      <c r="O47" s="174">
        <f>(SUM(VLOOKUP(E47,$W$14:$X$20,2)*E$9,VLOOKUP(F47,$W$14:$X$20,2)*F$9,VLOOKUP(G47,$W$14:$X$20,2)*G$9,VLOOKUP(H47,$W$14:$X$20,2)*H$9,VLOOKUP(I47,$W$14:$X$20,2)*I$9,VLOOKUP(J47,$W$14:$X$20,2)*J$9,VLOOKUP(K47,$W$14:$X$20,2)*K$9,VLOOKUP(L47,$W$14:$X$20,2)*L$9))</f>
        <v/>
      </c>
      <c r="P47" s="175">
        <f>O47/N47</f>
        <v/>
      </c>
      <c r="Q47" s="173">
        <f>COUNTIF(E47:L47,"U")</f>
        <v/>
      </c>
      <c r="R47" s="173">
        <f>COUNTIF(E47:L47,"UA")</f>
        <v/>
      </c>
      <c r="S47" s="173">
        <f>COUNTIF(E47:L47,"WH")</f>
        <v/>
      </c>
      <c r="T47" s="172" t="n"/>
      <c r="U47" s="176">
        <f>IF(Q47&lt;&gt;0,"FAIL",IF(R47&gt;0,"AB",IF(S47&gt;0,"WH","PASS")))</f>
        <v/>
      </c>
    </row>
    <row r="48" spans="1:24">
      <c r="A48" s="172" t="n">
        <v>66</v>
      </c>
      <c r="B48" s="233" t="n">
        <v>113216104040</v>
      </c>
      <c r="C48" s="233" t="s">
        <v>37</v>
      </c>
      <c r="D48" s="140" t="s">
        <v>497</v>
      </c>
      <c r="E48" s="172" t="s">
        <v>38</v>
      </c>
      <c r="F48" s="172" t="s">
        <v>37</v>
      </c>
      <c r="G48" s="172" t="s">
        <v>37</v>
      </c>
      <c r="H48" s="172" t="s">
        <v>37</v>
      </c>
      <c r="I48" s="172" t="s">
        <v>203</v>
      </c>
      <c r="J48" s="172" t="s">
        <v>203</v>
      </c>
      <c r="K48" s="172" t="s">
        <v>36</v>
      </c>
      <c r="L48" s="172" t="s">
        <v>203</v>
      </c>
      <c r="M48" s="173" t="n">
        <v>23</v>
      </c>
      <c r="N48" s="173">
        <f>IF(S48=0,23-SUMIF(E48:L48,"U*",$E$9:$L$9),0)</f>
        <v/>
      </c>
      <c r="O48" s="174">
        <f>(SUM(VLOOKUP(E48,$W$14:$X$20,2)*E$9,VLOOKUP(F48,$W$14:$X$20,2)*F$9,VLOOKUP(G48,$W$14:$X$20,2)*G$9,VLOOKUP(H48,$W$14:$X$20,2)*H$9,VLOOKUP(I48,$W$14:$X$20,2)*I$9,VLOOKUP(J48,$W$14:$X$20,2)*J$9,VLOOKUP(K48,$W$14:$X$20,2)*K$9,VLOOKUP(L48,$W$14:$X$20,2)*L$9))</f>
        <v/>
      </c>
      <c r="P48" s="175">
        <f>O48/N48</f>
        <v/>
      </c>
      <c r="Q48" s="173">
        <f>COUNTIF(E48:L48,"U")</f>
        <v/>
      </c>
      <c r="R48" s="173">
        <f>COUNTIF(E48:L48,"UA")</f>
        <v/>
      </c>
      <c r="S48" s="173">
        <f>COUNTIF(E48:L48,"WH")</f>
        <v/>
      </c>
      <c r="T48" s="173" t="n"/>
      <c r="U48" s="176">
        <f>IF(Q48&lt;&gt;0,"FAIL",IF(R48&gt;0,"AB",IF(S48&gt;0,"WH","PASS")))</f>
        <v/>
      </c>
    </row>
    <row r="49" spans="1:24">
      <c r="A49" s="172" t="n">
        <v>13</v>
      </c>
      <c r="B49" s="224" t="n">
        <v>113216104041</v>
      </c>
      <c r="C49" s="224" t="s">
        <v>36</v>
      </c>
      <c r="D49" s="460" t="s">
        <v>440</v>
      </c>
      <c r="E49" s="172" t="s">
        <v>38</v>
      </c>
      <c r="F49" s="172" t="s">
        <v>37</v>
      </c>
      <c r="G49" s="172" t="s">
        <v>36</v>
      </c>
      <c r="H49" s="172" t="s">
        <v>37</v>
      </c>
      <c r="I49" s="172" t="s">
        <v>203</v>
      </c>
      <c r="J49" s="172" t="s">
        <v>203</v>
      </c>
      <c r="K49" s="172" t="s">
        <v>203</v>
      </c>
      <c r="L49" s="172" t="s">
        <v>203</v>
      </c>
      <c r="M49" s="173" t="n">
        <v>23</v>
      </c>
      <c r="N49" s="173">
        <f>IF(S49=0,23-SUMIF(E49:L49,"U*",$E$9:$L$9),0)</f>
        <v/>
      </c>
      <c r="O49" s="174">
        <f>(SUM(VLOOKUP(E49,$W$14:$X$20,2)*E$9,VLOOKUP(F49,$W$14:$X$20,2)*F$9,VLOOKUP(G49,$W$14:$X$20,2)*G$9,VLOOKUP(H49,$W$14:$X$20,2)*H$9,VLOOKUP(I49,$W$14:$X$20,2)*I$9,VLOOKUP(J49,$W$14:$X$20,2)*J$9,VLOOKUP(K49,$W$14:$X$20,2)*K$9,VLOOKUP(L49,$W$14:$X$20,2)*L$9))</f>
        <v/>
      </c>
      <c r="P49" s="175">
        <f>O49/N49</f>
        <v/>
      </c>
      <c r="Q49" s="173">
        <f>COUNTIF(E49:L49,"U")</f>
        <v/>
      </c>
      <c r="R49" s="173">
        <f>COUNTIF(E49:L49,"UA")</f>
        <v/>
      </c>
      <c r="S49" s="173">
        <f>COUNTIF(E49:L49,"WH")</f>
        <v/>
      </c>
      <c r="T49" s="173" t="n"/>
      <c r="U49" s="176">
        <f>IF(Q49&lt;&gt;0,"FAIL",IF(R49&gt;0,"AB",IF(S49&gt;0,"WH","PASS")))</f>
        <v/>
      </c>
    </row>
    <row r="50" spans="1:24">
      <c r="A50" s="172" t="n">
        <v>67</v>
      </c>
      <c r="B50" s="233" t="n">
        <v>113216104042</v>
      </c>
      <c r="C50" s="233" t="s">
        <v>37</v>
      </c>
      <c r="D50" s="140" t="s">
        <v>498</v>
      </c>
      <c r="E50" s="172" t="s">
        <v>38</v>
      </c>
      <c r="F50" s="172" t="s">
        <v>37</v>
      </c>
      <c r="G50" s="172" t="s">
        <v>37</v>
      </c>
      <c r="H50" s="172" t="s">
        <v>208</v>
      </c>
      <c r="I50" s="172" t="s">
        <v>203</v>
      </c>
      <c r="J50" s="172" t="s">
        <v>203</v>
      </c>
      <c r="K50" s="172" t="s">
        <v>203</v>
      </c>
      <c r="L50" s="172" t="s">
        <v>203</v>
      </c>
      <c r="M50" s="173" t="n">
        <v>23</v>
      </c>
      <c r="N50" s="173">
        <f>IF(S50=0,23-SUMIF(E50:L50,"U*",$E$9:$L$9),0)</f>
        <v/>
      </c>
      <c r="O50" s="174">
        <f>(SUM(VLOOKUP(E50,$W$14:$X$20,2)*E$9,VLOOKUP(F50,$W$14:$X$20,2)*F$9,VLOOKUP(G50,$W$14:$X$20,2)*G$9,VLOOKUP(H50,$W$14:$X$20,2)*H$9,VLOOKUP(I50,$W$14:$X$20,2)*I$9,VLOOKUP(J50,$W$14:$X$20,2)*J$9,VLOOKUP(K50,$W$14:$X$20,2)*K$9,VLOOKUP(L50,$W$14:$X$20,2)*L$9))</f>
        <v/>
      </c>
      <c r="P50" s="175">
        <f>O50/N50</f>
        <v/>
      </c>
      <c r="Q50" s="173">
        <f>COUNTIF(E50:L50,"U")</f>
        <v/>
      </c>
      <c r="R50" s="173">
        <f>COUNTIF(E50:L50,"UA")</f>
        <v/>
      </c>
      <c r="S50" s="173">
        <f>COUNTIF(E50:L50,"WH")</f>
        <v/>
      </c>
      <c r="T50" s="172" t="n"/>
      <c r="U50" s="176">
        <f>IF(Q50&lt;&gt;0,"FAIL",IF(R50&gt;0,"AB",IF(S50&gt;0,"WH","PASS")))</f>
        <v/>
      </c>
    </row>
    <row r="51" spans="1:24">
      <c r="A51" s="172" t="n">
        <v>68</v>
      </c>
      <c r="B51" s="233" t="n">
        <v>113216104043</v>
      </c>
      <c r="C51" s="233" t="s">
        <v>37</v>
      </c>
      <c r="D51" s="136" t="s">
        <v>499</v>
      </c>
      <c r="E51" s="172" t="s">
        <v>208</v>
      </c>
      <c r="F51" s="172" t="s">
        <v>38</v>
      </c>
      <c r="G51" s="172" t="s">
        <v>206</v>
      </c>
      <c r="H51" s="172" t="s">
        <v>205</v>
      </c>
      <c r="I51" s="172" t="s">
        <v>36</v>
      </c>
      <c r="J51" s="172" t="s">
        <v>36</v>
      </c>
      <c r="K51" s="172" t="s">
        <v>37</v>
      </c>
      <c r="L51" s="172" t="s">
        <v>203</v>
      </c>
      <c r="M51" s="173" t="n">
        <v>23</v>
      </c>
      <c r="N51" s="173">
        <f>IF(S51=0,23-SUMIF(E51:L51,"U*",$E$9:$L$9),0)</f>
        <v/>
      </c>
      <c r="O51" s="174">
        <f>(SUM(VLOOKUP(E51,$W$14:$X$20,2)*E$9,VLOOKUP(F51,$W$14:$X$20,2)*F$9,VLOOKUP(G51,$W$14:$X$20,2)*G$9,VLOOKUP(H51,$W$14:$X$20,2)*H$9,VLOOKUP(I51,$W$14:$X$20,2)*I$9,VLOOKUP(J51,$W$14:$X$20,2)*J$9,VLOOKUP(K51,$W$14:$X$20,2)*K$9,VLOOKUP(L51,$W$14:$X$20,2)*L$9))</f>
        <v/>
      </c>
      <c r="P51" s="175">
        <f>O51/N51</f>
        <v/>
      </c>
      <c r="Q51" s="173">
        <f>COUNTIF(E51:L51,"U")</f>
        <v/>
      </c>
      <c r="R51" s="173">
        <f>COUNTIF(E51:L51,"UA")</f>
        <v/>
      </c>
      <c r="S51" s="173">
        <f>COUNTIF(E51:L51,"WH")</f>
        <v/>
      </c>
      <c r="T51" s="173" t="n"/>
      <c r="U51" s="176">
        <f>IF(Q51&lt;&gt;0,"FAIL",IF(R51&gt;0,"AB",IF(S51&gt;0,"WH","PASS")))</f>
        <v/>
      </c>
    </row>
    <row r="52" spans="1:24">
      <c r="A52" s="172" t="n">
        <v>69</v>
      </c>
      <c r="B52" s="232" t="n">
        <v>113216104044</v>
      </c>
      <c r="C52" s="233" t="s">
        <v>37</v>
      </c>
      <c r="D52" s="134" t="s">
        <v>500</v>
      </c>
      <c r="E52" s="172" t="s">
        <v>38</v>
      </c>
      <c r="F52" s="172" t="s">
        <v>208</v>
      </c>
      <c r="G52" s="172" t="s">
        <v>38</v>
      </c>
      <c r="H52" s="172" t="s">
        <v>38</v>
      </c>
      <c r="I52" s="172" t="s">
        <v>203</v>
      </c>
      <c r="J52" s="172" t="s">
        <v>203</v>
      </c>
      <c r="K52" s="172" t="s">
        <v>203</v>
      </c>
      <c r="L52" s="172" t="s">
        <v>203</v>
      </c>
      <c r="M52" s="173" t="n">
        <v>23</v>
      </c>
      <c r="N52" s="173">
        <f>IF(S52=0,23-SUMIF(E52:L52,"U*",$E$9:$L$9),0)</f>
        <v/>
      </c>
      <c r="O52" s="174">
        <f>(SUM(VLOOKUP(E52,$W$14:$X$20,2)*E$9,VLOOKUP(F52,$W$14:$X$20,2)*F$9,VLOOKUP(G52,$W$14:$X$20,2)*G$9,VLOOKUP(H52,$W$14:$X$20,2)*H$9,VLOOKUP(I52,$W$14:$X$20,2)*I$9,VLOOKUP(J52,$W$14:$X$20,2)*J$9,VLOOKUP(K52,$W$14:$X$20,2)*K$9,VLOOKUP(L52,$W$14:$X$20,2)*L$9))</f>
        <v/>
      </c>
      <c r="P52" s="175">
        <f>O52/N52</f>
        <v/>
      </c>
      <c r="Q52" s="173">
        <f>COUNTIF(E52:L52,"U")</f>
        <v/>
      </c>
      <c r="R52" s="173">
        <f>COUNTIF(E52:L52,"UA")</f>
        <v/>
      </c>
      <c r="S52" s="173">
        <f>COUNTIF(E52:L52,"WH")</f>
        <v/>
      </c>
      <c r="T52" s="173" t="n"/>
      <c r="U52" s="176">
        <f>IF(Q52&lt;&gt;0,"FAIL",IF(R52&gt;0,"AB",IF(S52&gt;0,"WH","PASS")))</f>
        <v/>
      </c>
    </row>
    <row r="53" spans="1:24">
      <c r="A53" s="172" t="n">
        <v>129</v>
      </c>
      <c r="B53" s="457" t="n">
        <v>113216104045</v>
      </c>
      <c r="C53" s="456" t="s">
        <v>38</v>
      </c>
      <c r="D53" s="240" t="s">
        <v>561</v>
      </c>
      <c r="E53" s="172" t="s">
        <v>205</v>
      </c>
      <c r="F53" s="172" t="s">
        <v>206</v>
      </c>
      <c r="G53" s="172" t="s">
        <v>38</v>
      </c>
      <c r="H53" s="172" t="s">
        <v>38</v>
      </c>
      <c r="I53" s="172" t="s">
        <v>36</v>
      </c>
      <c r="J53" s="172" t="s">
        <v>36</v>
      </c>
      <c r="K53" s="172" t="s">
        <v>203</v>
      </c>
      <c r="L53" s="172" t="s">
        <v>203</v>
      </c>
      <c r="M53" s="173" t="n">
        <v>23</v>
      </c>
      <c r="N53" s="173">
        <f>IF(S53=0,23-SUMIF(E53:L53,"U*",$E$9:$L$9),0)</f>
        <v/>
      </c>
      <c r="O53" s="174">
        <f>(SUM(VLOOKUP(E53,$W$14:$X$20,2)*E$9,VLOOKUP(F53,$W$14:$X$20,2)*F$9,VLOOKUP(G53,$W$14:$X$20,2)*G$9,VLOOKUP(H53,$W$14:$X$20,2)*H$9,VLOOKUP(I53,$W$14:$X$20,2)*I$9,VLOOKUP(J53,$W$14:$X$20,2)*J$9,VLOOKUP(K53,$W$14:$X$20,2)*K$9,VLOOKUP(L53,$W$14:$X$20,2)*L$9))</f>
        <v/>
      </c>
      <c r="P53" s="175">
        <f>O53/N53</f>
        <v/>
      </c>
      <c r="Q53" s="173">
        <f>COUNTIF(E53:L53,"U")</f>
        <v/>
      </c>
      <c r="R53" s="173">
        <f>COUNTIF(E53:L53,"UA")</f>
        <v/>
      </c>
      <c r="S53" s="173">
        <f>COUNTIF(E53:L53,"WH")</f>
        <v/>
      </c>
      <c r="T53" s="172" t="n"/>
      <c r="U53" s="176">
        <f>IF(Q53&lt;&gt;0,"FAIL",IF(R53&gt;0,"AB",IF(S53&gt;0,"WH","PASS")))</f>
        <v/>
      </c>
    </row>
    <row r="54" spans="1:24">
      <c r="A54" s="172" t="n">
        <v>130</v>
      </c>
      <c r="B54" s="456" t="n">
        <v>113216104046</v>
      </c>
      <c r="C54" s="456" t="s">
        <v>38</v>
      </c>
      <c r="D54" s="242" t="s">
        <v>562</v>
      </c>
      <c r="E54" s="172" t="s">
        <v>205</v>
      </c>
      <c r="F54" s="172" t="s">
        <v>38</v>
      </c>
      <c r="G54" s="172" t="s">
        <v>205</v>
      </c>
      <c r="H54" s="172" t="s">
        <v>208</v>
      </c>
      <c r="I54" s="172" t="s">
        <v>36</v>
      </c>
      <c r="J54" s="172" t="s">
        <v>36</v>
      </c>
      <c r="K54" s="172" t="s">
        <v>36</v>
      </c>
      <c r="L54" s="172" t="s">
        <v>203</v>
      </c>
      <c r="M54" s="173" t="n">
        <v>23</v>
      </c>
      <c r="N54" s="173">
        <f>IF(S54=0,23-SUMIF(E54:L54,"U*",$E$9:$L$9),0)</f>
        <v/>
      </c>
      <c r="O54" s="174">
        <f>(SUM(VLOOKUP(E54,$W$14:$X$20,2)*E$9,VLOOKUP(F54,$W$14:$X$20,2)*F$9,VLOOKUP(G54,$W$14:$X$20,2)*G$9,VLOOKUP(H54,$W$14:$X$20,2)*H$9,VLOOKUP(I54,$W$14:$X$20,2)*I$9,VLOOKUP(J54,$W$14:$X$20,2)*J$9,VLOOKUP(K54,$W$14:$X$20,2)*K$9,VLOOKUP(L54,$W$14:$X$20,2)*L$9))</f>
        <v/>
      </c>
      <c r="P54" s="175">
        <f>O54/N54</f>
        <v/>
      </c>
      <c r="Q54" s="173">
        <f>COUNTIF(E54:L54,"U")</f>
        <v/>
      </c>
      <c r="R54" s="173">
        <f>COUNTIF(E54:L54,"UA")</f>
        <v/>
      </c>
      <c r="S54" s="173">
        <f>COUNTIF(E54:L54,"WH")</f>
        <v/>
      </c>
      <c r="T54" s="173" t="n"/>
      <c r="U54" s="176">
        <f>IF(Q54&lt;&gt;0,"FAIL",IF(R54&gt;0,"AB",IF(S54&gt;0,"WH","PASS")))</f>
        <v/>
      </c>
    </row>
    <row r="55" spans="1:24">
      <c r="A55" s="172" t="n">
        <v>14</v>
      </c>
      <c r="B55" s="224" t="n">
        <v>113216104047</v>
      </c>
      <c r="C55" s="224" t="s">
        <v>36</v>
      </c>
      <c r="D55" s="462" t="s">
        <v>441</v>
      </c>
      <c r="E55" s="172" t="s">
        <v>37</v>
      </c>
      <c r="F55" s="172" t="s">
        <v>37</v>
      </c>
      <c r="G55" s="172" t="s">
        <v>37</v>
      </c>
      <c r="H55" s="172" t="s">
        <v>36</v>
      </c>
      <c r="I55" s="172" t="s">
        <v>203</v>
      </c>
      <c r="J55" s="172" t="s">
        <v>203</v>
      </c>
      <c r="K55" s="172" t="s">
        <v>203</v>
      </c>
      <c r="L55" s="172" t="s">
        <v>203</v>
      </c>
      <c r="M55" s="173" t="n">
        <v>23</v>
      </c>
      <c r="N55" s="173">
        <f>IF(S55=0,23-SUMIF(E55:L55,"U*",$E$9:$L$9),0)</f>
        <v/>
      </c>
      <c r="O55" s="174">
        <f>(SUM(VLOOKUP(E55,$W$14:$X$20,2)*E$9,VLOOKUP(F55,$W$14:$X$20,2)*F$9,VLOOKUP(G55,$W$14:$X$20,2)*G$9,VLOOKUP(H55,$W$14:$X$20,2)*H$9,VLOOKUP(I55,$W$14:$X$20,2)*I$9,VLOOKUP(J55,$W$14:$X$20,2)*J$9,VLOOKUP(K55,$W$14:$X$20,2)*K$9,VLOOKUP(L55,$W$14:$X$20,2)*L$9))</f>
        <v/>
      </c>
      <c r="P55" s="175">
        <f>O55/N55</f>
        <v/>
      </c>
      <c r="Q55" s="173">
        <f>COUNTIF(E55:L55,"U")</f>
        <v/>
      </c>
      <c r="R55" s="173">
        <f>COUNTIF(E55:L55,"UA")</f>
        <v/>
      </c>
      <c r="S55" s="173">
        <f>COUNTIF(E55:L55,"WH")</f>
        <v/>
      </c>
      <c r="T55" s="173" t="n"/>
      <c r="U55" s="176">
        <f>IF(Q55&lt;&gt;0,"FAIL",IF(R55&gt;0,"AB",IF(S55&gt;0,"WH","PASS")))</f>
        <v/>
      </c>
    </row>
    <row r="56" spans="1:24">
      <c r="A56" s="172" t="n">
        <v>131</v>
      </c>
      <c r="B56" s="457" t="n">
        <v>113216104048</v>
      </c>
      <c r="C56" s="456" t="s">
        <v>38</v>
      </c>
      <c r="D56" s="240" t="s">
        <v>563</v>
      </c>
      <c r="E56" s="172" t="s">
        <v>37</v>
      </c>
      <c r="F56" s="172" t="s">
        <v>36</v>
      </c>
      <c r="G56" s="172" t="s">
        <v>36</v>
      </c>
      <c r="H56" s="172" t="s">
        <v>36</v>
      </c>
      <c r="I56" s="172" t="s">
        <v>203</v>
      </c>
      <c r="J56" s="172" t="s">
        <v>203</v>
      </c>
      <c r="K56" s="172" t="s">
        <v>203</v>
      </c>
      <c r="L56" s="172" t="s">
        <v>203</v>
      </c>
      <c r="M56" s="173" t="n">
        <v>23</v>
      </c>
      <c r="N56" s="173">
        <f>IF(S56=0,23-SUMIF(E56:L56,"U*",$E$9:$L$9),0)</f>
        <v/>
      </c>
      <c r="O56" s="174">
        <f>(SUM(VLOOKUP(E56,$W$14:$X$20,2)*E$9,VLOOKUP(F56,$W$14:$X$20,2)*F$9,VLOOKUP(G56,$W$14:$X$20,2)*G$9,VLOOKUP(H56,$W$14:$X$20,2)*H$9,VLOOKUP(I56,$W$14:$X$20,2)*I$9,VLOOKUP(J56,$W$14:$X$20,2)*J$9,VLOOKUP(K56,$W$14:$X$20,2)*K$9,VLOOKUP(L56,$W$14:$X$20,2)*L$9))</f>
        <v/>
      </c>
      <c r="P56" s="175">
        <f>O56/N56</f>
        <v/>
      </c>
      <c r="Q56" s="173">
        <f>COUNTIF(E56:L56,"U")</f>
        <v/>
      </c>
      <c r="R56" s="173">
        <f>COUNTIF(E56:L56,"UA")</f>
        <v/>
      </c>
      <c r="S56" s="173">
        <f>COUNTIF(E56:L56,"WH")</f>
        <v/>
      </c>
      <c r="T56" s="172" t="n"/>
      <c r="U56" s="176">
        <f>IF(Q56&lt;&gt;0,"FAIL",IF(R56&gt;0,"AB",IF(S56&gt;0,"WH","PASS")))</f>
        <v/>
      </c>
    </row>
    <row r="57" spans="1:24">
      <c r="A57" s="172" t="n">
        <v>15</v>
      </c>
      <c r="B57" s="224" t="n">
        <v>113216104049</v>
      </c>
      <c r="C57" s="224" t="s">
        <v>36</v>
      </c>
      <c r="D57" s="460" t="s">
        <v>442</v>
      </c>
      <c r="E57" s="172" t="s">
        <v>37</v>
      </c>
      <c r="F57" s="172" t="s">
        <v>37</v>
      </c>
      <c r="G57" s="172" t="s">
        <v>36</v>
      </c>
      <c r="H57" s="172" t="s">
        <v>37</v>
      </c>
      <c r="I57" s="172" t="s">
        <v>203</v>
      </c>
      <c r="J57" s="172" t="s">
        <v>203</v>
      </c>
      <c r="K57" s="172" t="s">
        <v>203</v>
      </c>
      <c r="L57" s="172" t="s">
        <v>203</v>
      </c>
      <c r="M57" s="173" t="n">
        <v>23</v>
      </c>
      <c r="N57" s="173">
        <f>IF(S57=0,23-SUMIF(E57:L57,"U*",$E$9:$L$9),0)</f>
        <v/>
      </c>
      <c r="O57" s="174">
        <f>(SUM(VLOOKUP(E57,$W$14:$X$20,2)*E$9,VLOOKUP(F57,$W$14:$X$20,2)*F$9,VLOOKUP(G57,$W$14:$X$20,2)*G$9,VLOOKUP(H57,$W$14:$X$20,2)*H$9,VLOOKUP(I57,$W$14:$X$20,2)*I$9,VLOOKUP(J57,$W$14:$X$20,2)*J$9,VLOOKUP(K57,$W$14:$X$20,2)*K$9,VLOOKUP(L57,$W$14:$X$20,2)*L$9))</f>
        <v/>
      </c>
      <c r="P57" s="175">
        <f>O57/N57</f>
        <v/>
      </c>
      <c r="Q57" s="173">
        <f>COUNTIF(E57:L57,"U")</f>
        <v/>
      </c>
      <c r="R57" s="173">
        <f>COUNTIF(E57:L57,"UA")</f>
        <v/>
      </c>
      <c r="S57" s="173">
        <f>COUNTIF(E57:L57,"WH")</f>
        <v/>
      </c>
      <c r="T57" s="173" t="n"/>
      <c r="U57" s="176">
        <f>IF(Q57&lt;&gt;0,"FAIL",IF(R57&gt;0,"AB",IF(S57&gt;0,"WH","PASS")))</f>
        <v/>
      </c>
    </row>
    <row r="58" spans="1:24">
      <c r="A58" s="172" t="n">
        <v>16</v>
      </c>
      <c r="B58" s="224" t="n">
        <v>113216104050</v>
      </c>
      <c r="C58" s="224" t="s">
        <v>36</v>
      </c>
      <c r="D58" s="461" t="s">
        <v>443</v>
      </c>
      <c r="E58" s="466" t="s">
        <v>444</v>
      </c>
      <c r="F58" s="466" t="s">
        <v>444</v>
      </c>
      <c r="G58" s="466" t="s">
        <v>444</v>
      </c>
      <c r="H58" s="466" t="s">
        <v>444</v>
      </c>
      <c r="I58" s="466" t="s">
        <v>37</v>
      </c>
      <c r="J58" s="466" t="s">
        <v>37</v>
      </c>
      <c r="K58" s="466" t="s">
        <v>37</v>
      </c>
      <c r="L58" s="466" t="s">
        <v>444</v>
      </c>
      <c r="M58" s="173" t="n">
        <v>23</v>
      </c>
      <c r="N58" s="173">
        <f>IF(S58=0,23-SUMIF(E58:L58,"U*",$E$9:$L$9),0)</f>
        <v/>
      </c>
      <c r="O58" s="174">
        <f>(SUM(VLOOKUP(E58,$W$14:$X$20,2)*E$9,VLOOKUP(F58,$W$14:$X$20,2)*F$9,VLOOKUP(G58,$W$14:$X$20,2)*G$9,VLOOKUP(H58,$W$14:$X$20,2)*H$9,VLOOKUP(I58,$W$14:$X$20,2)*I$9,VLOOKUP(J58,$W$14:$X$20,2)*J$9,VLOOKUP(K58,$W$14:$X$20,2)*K$9,VLOOKUP(L58,$W$14:$X$20,2)*L$9))</f>
        <v/>
      </c>
      <c r="P58" s="175">
        <f>O58/N58</f>
        <v/>
      </c>
      <c r="Q58" s="173">
        <f>COUNTIF(E58:L58,"U")</f>
        <v/>
      </c>
      <c r="R58" s="173">
        <f>COUNTIF(E58:L58,"UA")</f>
        <v/>
      </c>
      <c r="S58" s="173">
        <f>COUNTIF(E58:L58,"WH")</f>
        <v/>
      </c>
      <c r="T58" s="173" t="n"/>
      <c r="U58" s="185">
        <f>IF(Q58&lt;&gt;0,"FAIL",IF(R58&gt;0,"AB",IF(S58&gt;0,"WH","PASS")))</f>
        <v/>
      </c>
    </row>
    <row r="59" spans="1:24">
      <c r="A59" s="172" t="n">
        <v>17</v>
      </c>
      <c r="B59" s="224" t="n">
        <v>113216104051</v>
      </c>
      <c r="C59" s="224" t="s">
        <v>36</v>
      </c>
      <c r="D59" s="460" t="s">
        <v>445</v>
      </c>
      <c r="E59" s="172" t="s">
        <v>36</v>
      </c>
      <c r="F59" s="172" t="s">
        <v>37</v>
      </c>
      <c r="G59" s="172" t="s">
        <v>36</v>
      </c>
      <c r="H59" s="172" t="s">
        <v>36</v>
      </c>
      <c r="I59" s="172" t="s">
        <v>203</v>
      </c>
      <c r="J59" s="172" t="s">
        <v>203</v>
      </c>
      <c r="K59" s="172" t="s">
        <v>203</v>
      </c>
      <c r="L59" s="172" t="s">
        <v>203</v>
      </c>
      <c r="M59" s="173" t="n">
        <v>23</v>
      </c>
      <c r="N59" s="173">
        <f>IF(S59=0,23-SUMIF(E59:L59,"U*",$E$9:$L$9),0)</f>
        <v/>
      </c>
      <c r="O59" s="174">
        <f>(SUM(VLOOKUP(E59,$W$14:$X$20,2)*E$9,VLOOKUP(F59,$W$14:$X$20,2)*F$9,VLOOKUP(G59,$W$14:$X$20,2)*G$9,VLOOKUP(H59,$W$14:$X$20,2)*H$9,VLOOKUP(I59,$W$14:$X$20,2)*I$9,VLOOKUP(J59,$W$14:$X$20,2)*J$9,VLOOKUP(K59,$W$14:$X$20,2)*K$9,VLOOKUP(L59,$W$14:$X$20,2)*L$9))</f>
        <v/>
      </c>
      <c r="P59" s="175">
        <f>O59/N59</f>
        <v/>
      </c>
      <c r="Q59" s="173">
        <f>COUNTIF(E59:L59,"U")</f>
        <v/>
      </c>
      <c r="R59" s="173">
        <f>COUNTIF(E59:L59,"UA")</f>
        <v/>
      </c>
      <c r="S59" s="173">
        <f>COUNTIF(E59:L59,"WH")</f>
        <v/>
      </c>
      <c r="T59" s="172" t="n"/>
      <c r="U59" s="176">
        <f>IF(Q59&lt;&gt;0,"FAIL",IF(R59&gt;0,"AB",IF(S59&gt;0,"WH","PASS")))</f>
        <v/>
      </c>
    </row>
    <row r="60" spans="1:24">
      <c r="A60" s="172" t="n">
        <v>70</v>
      </c>
      <c r="B60" s="233" t="n">
        <v>113216104052</v>
      </c>
      <c r="C60" s="233" t="s">
        <v>37</v>
      </c>
      <c r="D60" s="140" t="s">
        <v>501</v>
      </c>
      <c r="E60" s="172" t="s">
        <v>38</v>
      </c>
      <c r="F60" s="172" t="s">
        <v>208</v>
      </c>
      <c r="G60" s="172" t="s">
        <v>38</v>
      </c>
      <c r="H60" s="172" t="s">
        <v>38</v>
      </c>
      <c r="I60" s="172" t="s">
        <v>203</v>
      </c>
      <c r="J60" s="172" t="s">
        <v>36</v>
      </c>
      <c r="K60" s="172" t="s">
        <v>36</v>
      </c>
      <c r="L60" s="172" t="s">
        <v>203</v>
      </c>
      <c r="M60" s="173" t="n">
        <v>23</v>
      </c>
      <c r="N60" s="173">
        <f>IF(S60=0,23-SUMIF(E60:L60,"U*",$E$9:$L$9),0)</f>
        <v/>
      </c>
      <c r="O60" s="174">
        <f>(SUM(VLOOKUP(E60,$W$14:$X$20,2)*E$9,VLOOKUP(F60,$W$14:$X$20,2)*F$9,VLOOKUP(G60,$W$14:$X$20,2)*G$9,VLOOKUP(H60,$W$14:$X$20,2)*H$9,VLOOKUP(I60,$W$14:$X$20,2)*I$9,VLOOKUP(J60,$W$14:$X$20,2)*J$9,VLOOKUP(K60,$W$14:$X$20,2)*K$9,VLOOKUP(L60,$W$14:$X$20,2)*L$9))</f>
        <v/>
      </c>
      <c r="P60" s="175">
        <f>O60/N60</f>
        <v/>
      </c>
      <c r="Q60" s="173">
        <f>COUNTIF(E60:L60,"U")</f>
        <v/>
      </c>
      <c r="R60" s="173">
        <f>COUNTIF(E60:L60,"UA")</f>
        <v/>
      </c>
      <c r="S60" s="173">
        <f>COUNTIF(E60:L60,"WH")</f>
        <v/>
      </c>
      <c r="T60" s="173" t="n"/>
      <c r="U60" s="176">
        <f>IF(Q60&lt;&gt;0,"FAIL",IF(R60&gt;0,"AB",IF(S60&gt;0,"WH","PASS")))</f>
        <v/>
      </c>
    </row>
    <row r="61" spans="1:24">
      <c r="A61" s="172" t="n">
        <v>132</v>
      </c>
      <c r="B61" s="457" t="n">
        <v>113216104053</v>
      </c>
      <c r="C61" s="456" t="s">
        <v>38</v>
      </c>
      <c r="D61" s="242" t="s">
        <v>564</v>
      </c>
      <c r="E61" s="172" t="s">
        <v>206</v>
      </c>
      <c r="F61" s="172" t="s">
        <v>38</v>
      </c>
      <c r="G61" s="172" t="s">
        <v>38</v>
      </c>
      <c r="H61" s="172" t="s">
        <v>38</v>
      </c>
      <c r="I61" s="172" t="s">
        <v>36</v>
      </c>
      <c r="J61" s="172" t="s">
        <v>36</v>
      </c>
      <c r="K61" s="172" t="s">
        <v>37</v>
      </c>
      <c r="L61" s="172" t="s">
        <v>203</v>
      </c>
      <c r="M61" s="173" t="n">
        <v>23</v>
      </c>
      <c r="N61" s="173">
        <f>IF(S61=0,23-SUMIF(E61:L61,"U*",$E$9:$L$9),0)</f>
        <v/>
      </c>
      <c r="O61" s="174">
        <f>(SUM(VLOOKUP(E61,$W$14:$X$20,2)*E$9,VLOOKUP(F61,$W$14:$X$20,2)*F$9,VLOOKUP(G61,$W$14:$X$20,2)*G$9,VLOOKUP(H61,$W$14:$X$20,2)*H$9,VLOOKUP(I61,$W$14:$X$20,2)*I$9,VLOOKUP(J61,$W$14:$X$20,2)*J$9,VLOOKUP(K61,$W$14:$X$20,2)*K$9,VLOOKUP(L61,$W$14:$X$20,2)*L$9))</f>
        <v/>
      </c>
      <c r="P61" s="175">
        <f>O61/N61</f>
        <v/>
      </c>
      <c r="Q61" s="173">
        <f>COUNTIF(E61:L61,"U")</f>
        <v/>
      </c>
      <c r="R61" s="173">
        <f>COUNTIF(E61:L61,"UA")</f>
        <v/>
      </c>
      <c r="S61" s="173">
        <f>COUNTIF(E61:L61,"WH")</f>
        <v/>
      </c>
      <c r="T61" s="173" t="n"/>
      <c r="U61" s="176">
        <f>IF(Q61&lt;&gt;0,"FAIL",IF(R61&gt;0,"AB",IF(S61&gt;0,"WH","PASS")))</f>
        <v/>
      </c>
    </row>
    <row r="62" spans="1:24">
      <c r="A62" s="172" t="n">
        <v>71</v>
      </c>
      <c r="B62" s="233" t="n">
        <v>113216104054</v>
      </c>
      <c r="C62" s="233" t="s">
        <v>37</v>
      </c>
      <c r="D62" s="140" t="s">
        <v>502</v>
      </c>
      <c r="E62" s="172" t="s">
        <v>37</v>
      </c>
      <c r="F62" s="172" t="s">
        <v>36</v>
      </c>
      <c r="G62" s="172" t="s">
        <v>36</v>
      </c>
      <c r="H62" s="172" t="s">
        <v>37</v>
      </c>
      <c r="I62" s="172" t="s">
        <v>203</v>
      </c>
      <c r="J62" s="172" t="s">
        <v>203</v>
      </c>
      <c r="K62" s="172" t="s">
        <v>203</v>
      </c>
      <c r="L62" s="172" t="s">
        <v>203</v>
      </c>
      <c r="M62" s="173" t="n">
        <v>23</v>
      </c>
      <c r="N62" s="173">
        <f>IF(S62=0,23-SUMIF(E62:L62,"U*",$E$9:$L$9),0)</f>
        <v/>
      </c>
      <c r="O62" s="174">
        <f>(SUM(VLOOKUP(E62,$W$14:$X$20,2)*E$9,VLOOKUP(F62,$W$14:$X$20,2)*F$9,VLOOKUP(G62,$W$14:$X$20,2)*G$9,VLOOKUP(H62,$W$14:$X$20,2)*H$9,VLOOKUP(I62,$W$14:$X$20,2)*I$9,VLOOKUP(J62,$W$14:$X$20,2)*J$9,VLOOKUP(K62,$W$14:$X$20,2)*K$9,VLOOKUP(L62,$W$14:$X$20,2)*L$9))</f>
        <v/>
      </c>
      <c r="P62" s="175">
        <f>O62/N62</f>
        <v/>
      </c>
      <c r="Q62" s="173">
        <f>COUNTIF(E62:L62,"U")</f>
        <v/>
      </c>
      <c r="R62" s="173">
        <f>COUNTIF(E62:L62,"UA")</f>
        <v/>
      </c>
      <c r="S62" s="173">
        <f>COUNTIF(E62:L62,"WH")</f>
        <v/>
      </c>
      <c r="T62" s="172" t="n"/>
      <c r="U62" s="176">
        <f>IF(Q62&lt;&gt;0,"FAIL",IF(R62&gt;0,"AB",IF(S62&gt;0,"WH","PASS")))</f>
        <v/>
      </c>
    </row>
    <row r="63" spans="1:24">
      <c r="A63" s="172" t="n">
        <v>72</v>
      </c>
      <c r="B63" s="452" t="n">
        <v>113216104055</v>
      </c>
      <c r="C63" s="233" t="s">
        <v>37</v>
      </c>
      <c r="D63" s="463" t="s">
        <v>503</v>
      </c>
      <c r="E63" s="172" t="s">
        <v>208</v>
      </c>
      <c r="F63" s="172" t="s">
        <v>208</v>
      </c>
      <c r="G63" s="172" t="s">
        <v>36</v>
      </c>
      <c r="H63" s="172" t="s">
        <v>38</v>
      </c>
      <c r="I63" s="172" t="s">
        <v>203</v>
      </c>
      <c r="J63" s="172" t="s">
        <v>203</v>
      </c>
      <c r="K63" s="172" t="s">
        <v>203</v>
      </c>
      <c r="L63" s="172" t="s">
        <v>203</v>
      </c>
      <c r="M63" s="173" t="n">
        <v>23</v>
      </c>
      <c r="N63" s="173">
        <f>IF(S63=0,23-SUMIF(E63:L63,"U*",$E$9:$L$9),0)</f>
        <v/>
      </c>
      <c r="O63" s="174">
        <f>(SUM(VLOOKUP(E63,$W$14:$X$20,2)*E$9,VLOOKUP(F63,$W$14:$X$20,2)*F$9,VLOOKUP(G63,$W$14:$X$20,2)*G$9,VLOOKUP(H63,$W$14:$X$20,2)*H$9,VLOOKUP(I63,$W$14:$X$20,2)*I$9,VLOOKUP(J63,$W$14:$X$20,2)*J$9,VLOOKUP(K63,$W$14:$X$20,2)*K$9,VLOOKUP(L63,$W$14:$X$20,2)*L$9))</f>
        <v/>
      </c>
      <c r="P63" s="175">
        <f>O63/N63</f>
        <v/>
      </c>
      <c r="Q63" s="173">
        <f>COUNTIF(E63:L63,"U")</f>
        <v/>
      </c>
      <c r="R63" s="173">
        <f>COUNTIF(E63:L63,"UA")</f>
        <v/>
      </c>
      <c r="S63" s="173">
        <f>COUNTIF(E63:L63,"WH")</f>
        <v/>
      </c>
      <c r="T63" s="173" t="n"/>
      <c r="U63" s="176">
        <f>IF(Q63&lt;&gt;0,"FAIL",IF(R63&gt;0,"AB",IF(S63&gt;0,"WH","PASS")))</f>
        <v/>
      </c>
    </row>
    <row r="64" spans="1:24">
      <c r="A64" s="172" t="n">
        <v>73</v>
      </c>
      <c r="B64" s="452" t="n">
        <v>113216104057</v>
      </c>
      <c r="C64" s="233" t="s">
        <v>37</v>
      </c>
      <c r="D64" s="463" t="s">
        <v>504</v>
      </c>
      <c r="E64" s="172" t="s">
        <v>208</v>
      </c>
      <c r="F64" s="172" t="s">
        <v>38</v>
      </c>
      <c r="G64" s="172" t="s">
        <v>37</v>
      </c>
      <c r="H64" s="172" t="s">
        <v>208</v>
      </c>
      <c r="I64" s="172" t="s">
        <v>203</v>
      </c>
      <c r="J64" s="172" t="s">
        <v>203</v>
      </c>
      <c r="K64" s="172" t="s">
        <v>36</v>
      </c>
      <c r="L64" s="172" t="s">
        <v>203</v>
      </c>
      <c r="M64" s="173" t="n">
        <v>23</v>
      </c>
      <c r="N64" s="173">
        <f>IF(S64=0,23-SUMIF(E64:L64,"U*",$E$9:$L$9),0)</f>
        <v/>
      </c>
      <c r="O64" s="174">
        <f>(SUM(VLOOKUP(E64,$W$14:$X$20,2)*E$9,VLOOKUP(F64,$W$14:$X$20,2)*F$9,VLOOKUP(G64,$W$14:$X$20,2)*G$9,VLOOKUP(H64,$W$14:$X$20,2)*H$9,VLOOKUP(I64,$W$14:$X$20,2)*I$9,VLOOKUP(J64,$W$14:$X$20,2)*J$9,VLOOKUP(K64,$W$14:$X$20,2)*K$9,VLOOKUP(L64,$W$14:$X$20,2)*L$9))</f>
        <v/>
      </c>
      <c r="P64" s="175">
        <f>O64/N64</f>
        <v/>
      </c>
      <c r="Q64" s="173">
        <f>COUNTIF(E64:L64,"U")</f>
        <v/>
      </c>
      <c r="R64" s="173">
        <f>COUNTIF(E64:L64,"UA")</f>
        <v/>
      </c>
      <c r="S64" s="173">
        <f>COUNTIF(E64:L64,"WH")</f>
        <v/>
      </c>
      <c r="T64" s="173" t="n"/>
      <c r="U64" s="176">
        <f>IF(Q64&lt;&gt;0,"FAIL",IF(R64&gt;0,"AB",IF(S64&gt;0,"WH","PASS")))</f>
        <v/>
      </c>
    </row>
    <row r="65" spans="1:24">
      <c r="A65" s="172" t="n">
        <v>74</v>
      </c>
      <c r="B65" s="233" t="n">
        <v>113216104058</v>
      </c>
      <c r="C65" s="233" t="s">
        <v>37</v>
      </c>
      <c r="D65" s="140" t="s">
        <v>505</v>
      </c>
      <c r="E65" s="172" t="s">
        <v>38</v>
      </c>
      <c r="F65" s="172" t="s">
        <v>37</v>
      </c>
      <c r="G65" s="172" t="s">
        <v>37</v>
      </c>
      <c r="H65" s="172" t="s">
        <v>38</v>
      </c>
      <c r="I65" s="172" t="s">
        <v>203</v>
      </c>
      <c r="J65" s="172" t="s">
        <v>203</v>
      </c>
      <c r="K65" s="172" t="s">
        <v>36</v>
      </c>
      <c r="L65" s="172" t="s">
        <v>203</v>
      </c>
      <c r="M65" s="173" t="n">
        <v>23</v>
      </c>
      <c r="N65" s="173">
        <f>IF(S65=0,23-SUMIF(E65:L65,"U*",$E$9:$L$9),0)</f>
        <v/>
      </c>
      <c r="O65" s="174">
        <f>(SUM(VLOOKUP(E65,$W$14:$X$20,2)*E$9,VLOOKUP(F65,$W$14:$X$20,2)*F$9,VLOOKUP(G65,$W$14:$X$20,2)*G$9,VLOOKUP(H65,$W$14:$X$20,2)*H$9,VLOOKUP(I65,$W$14:$X$20,2)*I$9,VLOOKUP(J65,$W$14:$X$20,2)*J$9,VLOOKUP(K65,$W$14:$X$20,2)*K$9,VLOOKUP(L65,$W$14:$X$20,2)*L$9))</f>
        <v/>
      </c>
      <c r="P65" s="175">
        <f>O65/N65</f>
        <v/>
      </c>
      <c r="Q65" s="173">
        <f>COUNTIF(E65:L65,"U")</f>
        <v/>
      </c>
      <c r="R65" s="173">
        <f>COUNTIF(E65:L65,"UA")</f>
        <v/>
      </c>
      <c r="S65" s="173">
        <f>COUNTIF(E65:L65,"WH")</f>
        <v/>
      </c>
      <c r="T65" s="172" t="n"/>
      <c r="U65" s="176">
        <f>IF(Q65&lt;&gt;0,"FAIL",IF(R65&gt;0,"AB",IF(S65&gt;0,"WH","PASS")))</f>
        <v/>
      </c>
    </row>
    <row r="66" spans="1:24">
      <c r="A66" s="172" t="n">
        <v>133</v>
      </c>
      <c r="B66" s="457" t="n">
        <v>113216104059</v>
      </c>
      <c r="C66" s="456" t="s">
        <v>38</v>
      </c>
      <c r="D66" s="240" t="s">
        <v>565</v>
      </c>
      <c r="E66" s="172" t="s">
        <v>38</v>
      </c>
      <c r="F66" s="172" t="s">
        <v>37</v>
      </c>
      <c r="G66" s="172" t="s">
        <v>38</v>
      </c>
      <c r="H66" s="172" t="s">
        <v>37</v>
      </c>
      <c r="I66" s="172" t="s">
        <v>203</v>
      </c>
      <c r="J66" s="172" t="s">
        <v>203</v>
      </c>
      <c r="K66" s="172" t="s">
        <v>203</v>
      </c>
      <c r="L66" s="172" t="s">
        <v>203</v>
      </c>
      <c r="M66" s="173" t="n">
        <v>23</v>
      </c>
      <c r="N66" s="173">
        <f>IF(S66=0,23-SUMIF(E66:L66,"U*",$E$9:$L$9),0)</f>
        <v/>
      </c>
      <c r="O66" s="174">
        <f>(SUM(VLOOKUP(E66,$W$14:$X$20,2)*E$9,VLOOKUP(F66,$W$14:$X$20,2)*F$9,VLOOKUP(G66,$W$14:$X$20,2)*G$9,VLOOKUP(H66,$W$14:$X$20,2)*H$9,VLOOKUP(I66,$W$14:$X$20,2)*I$9,VLOOKUP(J66,$W$14:$X$20,2)*J$9,VLOOKUP(K66,$W$14:$X$20,2)*K$9,VLOOKUP(L66,$W$14:$X$20,2)*L$9))</f>
        <v/>
      </c>
      <c r="P66" s="175">
        <f>O66/N66</f>
        <v/>
      </c>
      <c r="Q66" s="173">
        <f>COUNTIF(E66:L66,"U")</f>
        <v/>
      </c>
      <c r="R66" s="173">
        <f>COUNTIF(E66:L66,"UA")</f>
        <v/>
      </c>
      <c r="S66" s="173">
        <f>COUNTIF(E66:L66,"WH")</f>
        <v/>
      </c>
      <c r="T66" s="173" t="n"/>
      <c r="U66" s="176">
        <f>IF(Q66&lt;&gt;0,"FAIL",IF(R66&gt;0,"AB",IF(S66&gt;0,"WH","PASS")))</f>
        <v/>
      </c>
    </row>
    <row customHeight="1" ht="30" r="67" s="333" spans="1:24">
      <c r="A67" s="172" t="n">
        <v>18</v>
      </c>
      <c r="B67" s="224" t="n">
        <v>113216104061</v>
      </c>
      <c r="C67" s="224" t="s">
        <v>36</v>
      </c>
      <c r="D67" s="460" t="s">
        <v>446</v>
      </c>
      <c r="E67" s="172" t="s">
        <v>206</v>
      </c>
      <c r="F67" s="172" t="s">
        <v>208</v>
      </c>
      <c r="G67" s="172" t="s">
        <v>37</v>
      </c>
      <c r="H67" s="172" t="s">
        <v>38</v>
      </c>
      <c r="I67" s="172" t="s">
        <v>203</v>
      </c>
      <c r="J67" s="172" t="s">
        <v>203</v>
      </c>
      <c r="K67" s="172" t="s">
        <v>203</v>
      </c>
      <c r="L67" s="184" t="s">
        <v>416</v>
      </c>
      <c r="M67" s="173" t="n">
        <v>23</v>
      </c>
      <c r="N67" s="173">
        <f>IF(S67=0,23-SUMIF(E67:L67,"U*",$E$9:$L$9),0)</f>
        <v/>
      </c>
      <c r="O67" s="174">
        <f>(SUM(VLOOKUP(E67,$W$14:$X$20,2)*E$9,VLOOKUP(F67,$W$14:$X$20,2)*F$9,VLOOKUP(G67,$W$14:$X$20,2)*G$9,VLOOKUP(H67,$W$14:$X$20,2)*H$9,VLOOKUP(I67,$W$14:$X$20,2)*I$9,VLOOKUP(J67,$W$14:$X$20,2)*J$9,VLOOKUP(K67,$W$14:$X$20,2)*K$9,VLOOKUP(L67,$W$14:$X$20,2)*L$9))</f>
        <v/>
      </c>
      <c r="P67" s="175">
        <f>O67/N67</f>
        <v/>
      </c>
      <c r="Q67" s="173">
        <f>COUNTIF(E67:L67,"U")</f>
        <v/>
      </c>
      <c r="R67" s="173">
        <f>COUNTIF(E67:L67,"UA")</f>
        <v/>
      </c>
      <c r="S67" s="173">
        <f>COUNTIF(E67:L67,"WH")</f>
        <v/>
      </c>
      <c r="T67" s="173" t="n"/>
      <c r="U67" s="176">
        <f>IF(Q67&lt;&gt;0,"FAIL",IF(R67&gt;0,"AB",IF(S67&gt;0,"WH","PASS")))</f>
        <v/>
      </c>
    </row>
    <row r="68" spans="1:24">
      <c r="A68" s="172" t="n">
        <v>134</v>
      </c>
      <c r="B68" s="456" t="n">
        <v>113216104062</v>
      </c>
      <c r="C68" s="456" t="s">
        <v>38</v>
      </c>
      <c r="D68" s="240" t="s">
        <v>566</v>
      </c>
      <c r="E68" s="172" t="s">
        <v>37</v>
      </c>
      <c r="F68" s="172" t="s">
        <v>36</v>
      </c>
      <c r="G68" s="172" t="s">
        <v>208</v>
      </c>
      <c r="H68" s="172" t="s">
        <v>36</v>
      </c>
      <c r="I68" s="172" t="s">
        <v>203</v>
      </c>
      <c r="J68" s="172" t="s">
        <v>203</v>
      </c>
      <c r="K68" s="172" t="s">
        <v>203</v>
      </c>
      <c r="L68" s="172" t="s">
        <v>203</v>
      </c>
      <c r="M68" s="173" t="n">
        <v>23</v>
      </c>
      <c r="N68" s="173">
        <f>IF(S68=0,23-SUMIF(E68:L68,"U*",$E$9:$L$9),0)</f>
        <v/>
      </c>
      <c r="O68" s="174">
        <f>(SUM(VLOOKUP(E68,$W$14:$X$20,2)*E$9,VLOOKUP(F68,$W$14:$X$20,2)*F$9,VLOOKUP(G68,$W$14:$X$20,2)*G$9,VLOOKUP(H68,$W$14:$X$20,2)*H$9,VLOOKUP(I68,$W$14:$X$20,2)*I$9,VLOOKUP(J68,$W$14:$X$20,2)*J$9,VLOOKUP(K68,$W$14:$X$20,2)*K$9,VLOOKUP(L68,$W$14:$X$20,2)*L$9))</f>
        <v/>
      </c>
      <c r="P68" s="175">
        <f>O68/N68</f>
        <v/>
      </c>
      <c r="Q68" s="173">
        <f>COUNTIF(E68:L68,"U")</f>
        <v/>
      </c>
      <c r="R68" s="173">
        <f>COUNTIF(E68:L68,"UA")</f>
        <v/>
      </c>
      <c r="S68" s="173">
        <f>COUNTIF(E68:L68,"WH")</f>
        <v/>
      </c>
      <c r="T68" s="172" t="n"/>
      <c r="U68" s="176">
        <f>IF(Q68&lt;&gt;0,"FAIL",IF(R68&gt;0,"AB",IF(S68&gt;0,"WH","PASS")))</f>
        <v/>
      </c>
    </row>
    <row r="69" spans="1:24">
      <c r="A69" s="172" t="n">
        <v>75</v>
      </c>
      <c r="B69" s="233" t="n">
        <v>113216104063</v>
      </c>
      <c r="C69" s="233" t="s">
        <v>37</v>
      </c>
      <c r="D69" s="140" t="s">
        <v>506</v>
      </c>
      <c r="E69" s="172" t="s">
        <v>38</v>
      </c>
      <c r="F69" s="172" t="s">
        <v>36</v>
      </c>
      <c r="G69" s="172" t="s">
        <v>38</v>
      </c>
      <c r="H69" s="172" t="s">
        <v>36</v>
      </c>
      <c r="I69" s="172" t="s">
        <v>203</v>
      </c>
      <c r="J69" s="172" t="s">
        <v>203</v>
      </c>
      <c r="K69" s="172" t="s">
        <v>203</v>
      </c>
      <c r="L69" s="172" t="s">
        <v>203</v>
      </c>
      <c r="M69" s="173" t="n">
        <v>23</v>
      </c>
      <c r="N69" s="173">
        <f>IF(S69=0,23-SUMIF(E69:L69,"U*",$E$9:$L$9),0)</f>
        <v/>
      </c>
      <c r="O69" s="174">
        <f>(SUM(VLOOKUP(E69,$W$14:$X$20,2)*E$9,VLOOKUP(F69,$W$14:$X$20,2)*F$9,VLOOKUP(G69,$W$14:$X$20,2)*G$9,VLOOKUP(H69,$W$14:$X$20,2)*H$9,VLOOKUP(I69,$W$14:$X$20,2)*I$9,VLOOKUP(J69,$W$14:$X$20,2)*J$9,VLOOKUP(K69,$W$14:$X$20,2)*K$9,VLOOKUP(L69,$W$14:$X$20,2)*L$9))</f>
        <v/>
      </c>
      <c r="P69" s="175">
        <f>O69/N69</f>
        <v/>
      </c>
      <c r="Q69" s="173">
        <f>COUNTIF(E69:L69,"U")</f>
        <v/>
      </c>
      <c r="R69" s="173">
        <f>COUNTIF(E69:L69,"UA")</f>
        <v/>
      </c>
      <c r="S69" s="173">
        <f>COUNTIF(E69:L69,"WH")</f>
        <v/>
      </c>
      <c r="T69" s="173" t="n"/>
      <c r="U69" s="176">
        <f>IF(Q69&lt;&gt;0,"FAIL",IF(R69&gt;0,"AB",IF(S69&gt;0,"WH","PASS")))</f>
        <v/>
      </c>
    </row>
    <row r="70" spans="1:24">
      <c r="A70" s="172" t="n">
        <v>135</v>
      </c>
      <c r="B70" s="456" t="n">
        <v>113216104064</v>
      </c>
      <c r="C70" s="456" t="s">
        <v>38</v>
      </c>
      <c r="D70" s="240" t="s">
        <v>567</v>
      </c>
      <c r="E70" s="172" t="s">
        <v>38</v>
      </c>
      <c r="F70" s="172" t="s">
        <v>36</v>
      </c>
      <c r="G70" s="172" t="s">
        <v>38</v>
      </c>
      <c r="H70" s="172" t="s">
        <v>36</v>
      </c>
      <c r="I70" s="172" t="s">
        <v>203</v>
      </c>
      <c r="J70" s="172" t="s">
        <v>36</v>
      </c>
      <c r="K70" s="172" t="s">
        <v>36</v>
      </c>
      <c r="L70" s="172" t="s">
        <v>203</v>
      </c>
      <c r="M70" s="173" t="n">
        <v>23</v>
      </c>
      <c r="N70" s="173">
        <f>IF(S70=0,23-SUMIF(E70:L70,"U*",$E$9:$L$9),0)</f>
        <v/>
      </c>
      <c r="O70" s="174">
        <f>(SUM(VLOOKUP(E70,$W$14:$X$20,2)*E$9,VLOOKUP(F70,$W$14:$X$20,2)*F$9,VLOOKUP(G70,$W$14:$X$20,2)*G$9,VLOOKUP(H70,$W$14:$X$20,2)*H$9,VLOOKUP(I70,$W$14:$X$20,2)*I$9,VLOOKUP(J70,$W$14:$X$20,2)*J$9,VLOOKUP(K70,$W$14:$X$20,2)*K$9,VLOOKUP(L70,$W$14:$X$20,2)*L$9))</f>
        <v/>
      </c>
      <c r="P70" s="175">
        <f>O70/N70</f>
        <v/>
      </c>
      <c r="Q70" s="173">
        <f>COUNTIF(E70:L70,"U")</f>
        <v/>
      </c>
      <c r="R70" s="173">
        <f>COUNTIF(E70:L70,"UA")</f>
        <v/>
      </c>
      <c r="S70" s="173">
        <f>COUNTIF(E70:L70,"WH")</f>
        <v/>
      </c>
      <c r="T70" s="173" t="n"/>
      <c r="U70" s="176">
        <f>IF(Q70&lt;&gt;0,"FAIL",IF(R70&gt;0,"AB",IF(S70&gt;0,"WH","PASS")))</f>
        <v/>
      </c>
    </row>
    <row r="71" spans="1:24">
      <c r="A71" s="172" t="n">
        <v>19</v>
      </c>
      <c r="B71" s="224" t="n">
        <v>113216104065</v>
      </c>
      <c r="C71" s="224" t="s">
        <v>36</v>
      </c>
      <c r="D71" s="460" t="s">
        <v>447</v>
      </c>
      <c r="E71" s="172" t="s">
        <v>37</v>
      </c>
      <c r="F71" s="172" t="s">
        <v>37</v>
      </c>
      <c r="G71" s="172" t="s">
        <v>36</v>
      </c>
      <c r="H71" s="172" t="s">
        <v>37</v>
      </c>
      <c r="I71" s="172" t="s">
        <v>203</v>
      </c>
      <c r="J71" s="172" t="s">
        <v>203</v>
      </c>
      <c r="K71" s="172" t="s">
        <v>203</v>
      </c>
      <c r="L71" s="172" t="s">
        <v>203</v>
      </c>
      <c r="M71" s="173" t="n">
        <v>23</v>
      </c>
      <c r="N71" s="173">
        <f>IF(S71=0,23-SUMIF(E71:L71,"U*",$E$9:$L$9),0)</f>
        <v/>
      </c>
      <c r="O71" s="174">
        <f>(SUM(VLOOKUP(E71,$W$14:$X$20,2)*E$9,VLOOKUP(F71,$W$14:$X$20,2)*F$9,VLOOKUP(G71,$W$14:$X$20,2)*G$9,VLOOKUP(H71,$W$14:$X$20,2)*H$9,VLOOKUP(I71,$W$14:$X$20,2)*I$9,VLOOKUP(J71,$W$14:$X$20,2)*J$9,VLOOKUP(K71,$W$14:$X$20,2)*K$9,VLOOKUP(L71,$W$14:$X$20,2)*L$9))</f>
        <v/>
      </c>
      <c r="P71" s="175">
        <f>O71/N71</f>
        <v/>
      </c>
      <c r="Q71" s="173">
        <f>COUNTIF(E71:L71,"U")</f>
        <v/>
      </c>
      <c r="R71" s="173">
        <f>COUNTIF(E71:L71,"UA")</f>
        <v/>
      </c>
      <c r="S71" s="173">
        <f>COUNTIF(E71:L71,"WH")</f>
        <v/>
      </c>
      <c r="T71" s="172" t="n"/>
      <c r="U71" s="176">
        <f>IF(Q71&lt;&gt;0,"FAIL",IF(R71&gt;0,"AB",IF(S71&gt;0,"WH","PASS")))</f>
        <v/>
      </c>
    </row>
    <row r="72" spans="1:24">
      <c r="A72" s="172" t="n">
        <v>20</v>
      </c>
      <c r="B72" s="224" t="n">
        <v>113216104066</v>
      </c>
      <c r="C72" s="224" t="s">
        <v>36</v>
      </c>
      <c r="D72" s="460" t="s">
        <v>448</v>
      </c>
      <c r="E72" s="172" t="s">
        <v>38</v>
      </c>
      <c r="F72" s="172" t="s">
        <v>37</v>
      </c>
      <c r="G72" s="172" t="s">
        <v>38</v>
      </c>
      <c r="H72" s="172" t="s">
        <v>37</v>
      </c>
      <c r="I72" s="172" t="s">
        <v>203</v>
      </c>
      <c r="J72" s="172" t="s">
        <v>203</v>
      </c>
      <c r="K72" s="172" t="s">
        <v>203</v>
      </c>
      <c r="L72" s="172" t="s">
        <v>203</v>
      </c>
      <c r="M72" s="173" t="n">
        <v>23</v>
      </c>
      <c r="N72" s="173">
        <f>IF(S72=0,23-SUMIF(E72:L72,"U*",$E$9:$L$9),0)</f>
        <v/>
      </c>
      <c r="O72" s="174">
        <f>(SUM(VLOOKUP(E72,$W$14:$X$20,2)*E$9,VLOOKUP(F72,$W$14:$X$20,2)*F$9,VLOOKUP(G72,$W$14:$X$20,2)*G$9,VLOOKUP(H72,$W$14:$X$20,2)*H$9,VLOOKUP(I72,$W$14:$X$20,2)*I$9,VLOOKUP(J72,$W$14:$X$20,2)*J$9,VLOOKUP(K72,$W$14:$X$20,2)*K$9,VLOOKUP(L72,$W$14:$X$20,2)*L$9))</f>
        <v/>
      </c>
      <c r="P72" s="175">
        <f>O72/N72</f>
        <v/>
      </c>
      <c r="Q72" s="173">
        <f>COUNTIF(E72:L72,"U")</f>
        <v/>
      </c>
      <c r="R72" s="173">
        <f>COUNTIF(E72:L72,"UA")</f>
        <v/>
      </c>
      <c r="S72" s="173">
        <f>COUNTIF(E72:L72,"WH")</f>
        <v/>
      </c>
      <c r="T72" s="173" t="n"/>
      <c r="U72" s="176">
        <f>IF(Q72&lt;&gt;0,"FAIL",IF(R72&gt;0,"AB",IF(S72&gt;0,"WH","PASS")))</f>
        <v/>
      </c>
    </row>
    <row r="73" spans="1:24">
      <c r="A73" s="172" t="n">
        <v>76</v>
      </c>
      <c r="B73" s="233" t="n">
        <v>113216104067</v>
      </c>
      <c r="C73" s="233" t="s">
        <v>37</v>
      </c>
      <c r="D73" s="140" t="s">
        <v>507</v>
      </c>
      <c r="E73" s="172" t="s">
        <v>38</v>
      </c>
      <c r="F73" s="172" t="s">
        <v>37</v>
      </c>
      <c r="G73" s="172" t="s">
        <v>37</v>
      </c>
      <c r="H73" s="172" t="s">
        <v>37</v>
      </c>
      <c r="I73" s="172" t="s">
        <v>203</v>
      </c>
      <c r="J73" s="172" t="s">
        <v>203</v>
      </c>
      <c r="K73" s="172" t="s">
        <v>203</v>
      </c>
      <c r="L73" s="172" t="s">
        <v>203</v>
      </c>
      <c r="M73" s="173" t="n">
        <v>23</v>
      </c>
      <c r="N73" s="173">
        <f>IF(S73=0,23-SUMIF(E73:L73,"U*",$E$9:$L$9),0)</f>
        <v/>
      </c>
      <c r="O73" s="174">
        <f>(SUM(VLOOKUP(E73,$W$14:$X$20,2)*E$9,VLOOKUP(F73,$W$14:$X$20,2)*F$9,VLOOKUP(G73,$W$14:$X$20,2)*G$9,VLOOKUP(H73,$W$14:$X$20,2)*H$9,VLOOKUP(I73,$W$14:$X$20,2)*I$9,VLOOKUP(J73,$W$14:$X$20,2)*J$9,VLOOKUP(K73,$W$14:$X$20,2)*K$9,VLOOKUP(L73,$W$14:$X$20,2)*L$9))</f>
        <v/>
      </c>
      <c r="P73" s="175">
        <f>O73/N73</f>
        <v/>
      </c>
      <c r="Q73" s="173">
        <f>COUNTIF(E73:L73,"U")</f>
        <v/>
      </c>
      <c r="R73" s="173">
        <f>COUNTIF(E73:L73,"UA")</f>
        <v/>
      </c>
      <c r="S73" s="173">
        <f>COUNTIF(E73:L73,"WH")</f>
        <v/>
      </c>
      <c r="T73" s="173" t="n"/>
      <c r="U73" s="176">
        <f>IF(Q73&lt;&gt;0,"FAIL",IF(R73&gt;0,"AB",IF(S73&gt;0,"WH","PASS")))</f>
        <v/>
      </c>
    </row>
    <row r="74" spans="1:24">
      <c r="A74" s="172" t="n">
        <v>77</v>
      </c>
      <c r="B74" s="233" t="n">
        <v>113216104068</v>
      </c>
      <c r="C74" s="233" t="s">
        <v>37</v>
      </c>
      <c r="D74" s="140" t="s">
        <v>508</v>
      </c>
      <c r="E74" s="172" t="s">
        <v>205</v>
      </c>
      <c r="F74" s="172" t="s">
        <v>37</v>
      </c>
      <c r="G74" s="172" t="s">
        <v>38</v>
      </c>
      <c r="H74" s="172" t="s">
        <v>38</v>
      </c>
      <c r="I74" s="172" t="s">
        <v>36</v>
      </c>
      <c r="J74" s="172" t="s">
        <v>37</v>
      </c>
      <c r="K74" s="172" t="s">
        <v>37</v>
      </c>
      <c r="L74" s="172" t="s">
        <v>203</v>
      </c>
      <c r="M74" s="173" t="n">
        <v>23</v>
      </c>
      <c r="N74" s="173">
        <f>IF(S74=0,23-SUMIF(E74:L74,"U*",$E$9:$L$9),0)</f>
        <v/>
      </c>
      <c r="O74" s="174">
        <f>(SUM(VLOOKUP(E74,$W$14:$X$20,2)*E$9,VLOOKUP(F74,$W$14:$X$20,2)*F$9,VLOOKUP(G74,$W$14:$X$20,2)*G$9,VLOOKUP(H74,$W$14:$X$20,2)*H$9,VLOOKUP(I74,$W$14:$X$20,2)*I$9,VLOOKUP(J74,$W$14:$X$20,2)*J$9,VLOOKUP(K74,$W$14:$X$20,2)*K$9,VLOOKUP(L74,$W$14:$X$20,2)*L$9))</f>
        <v/>
      </c>
      <c r="P74" s="175">
        <f>O74/N74</f>
        <v/>
      </c>
      <c r="Q74" s="173">
        <f>COUNTIF(E74:L74,"U")</f>
        <v/>
      </c>
      <c r="R74" s="173">
        <f>COUNTIF(E74:L74,"UA")</f>
        <v/>
      </c>
      <c r="S74" s="173">
        <f>COUNTIF(E74:L74,"WH")</f>
        <v/>
      </c>
      <c r="T74" s="172" t="n"/>
      <c r="U74" s="176">
        <f>IF(Q74&lt;&gt;0,"FAIL",IF(R74&gt;0,"AB",IF(S74&gt;0,"WH","PASS")))</f>
        <v/>
      </c>
    </row>
    <row r="75" spans="1:24">
      <c r="A75" s="172" t="n">
        <v>21</v>
      </c>
      <c r="B75" s="224" t="n">
        <v>113216104069</v>
      </c>
      <c r="C75" s="224" t="s">
        <v>36</v>
      </c>
      <c r="D75" s="461" t="s">
        <v>449</v>
      </c>
      <c r="E75" s="172" t="s">
        <v>208</v>
      </c>
      <c r="F75" s="172" t="s">
        <v>38</v>
      </c>
      <c r="G75" s="172" t="s">
        <v>37</v>
      </c>
      <c r="H75" s="172" t="s">
        <v>38</v>
      </c>
      <c r="I75" s="172" t="s">
        <v>203</v>
      </c>
      <c r="J75" s="172" t="s">
        <v>203</v>
      </c>
      <c r="K75" s="172" t="s">
        <v>203</v>
      </c>
      <c r="L75" s="172" t="s">
        <v>203</v>
      </c>
      <c r="M75" s="173" t="n">
        <v>23</v>
      </c>
      <c r="N75" s="173">
        <f>IF(S75=0,23-SUMIF(E75:L75,"U*",$E$9:$L$9),0)</f>
        <v/>
      </c>
      <c r="O75" s="174">
        <f>(SUM(VLOOKUP(E75,$W$14:$X$20,2)*E$9,VLOOKUP(F75,$W$14:$X$20,2)*F$9,VLOOKUP(G75,$W$14:$X$20,2)*G$9,VLOOKUP(H75,$W$14:$X$20,2)*H$9,VLOOKUP(I75,$W$14:$X$20,2)*I$9,VLOOKUP(J75,$W$14:$X$20,2)*J$9,VLOOKUP(K75,$W$14:$X$20,2)*K$9,VLOOKUP(L75,$W$14:$X$20,2)*L$9))</f>
        <v/>
      </c>
      <c r="P75" s="175">
        <f>O75/N75</f>
        <v/>
      </c>
      <c r="Q75" s="173">
        <f>COUNTIF(E75:L75,"U")</f>
        <v/>
      </c>
      <c r="R75" s="173">
        <f>COUNTIF(E75:L75,"UA")</f>
        <v/>
      </c>
      <c r="S75" s="173">
        <f>COUNTIF(E75:L75,"WH")</f>
        <v/>
      </c>
      <c r="T75" s="173" t="n"/>
      <c r="U75" s="176">
        <f>IF(Q75&lt;&gt;0,"FAIL",IF(R75&gt;0,"AB",IF(S75&gt;0,"WH","PASS")))</f>
        <v/>
      </c>
    </row>
    <row customHeight="1" ht="30" r="76" s="333" spans="1:24">
      <c r="A76" s="172" t="n">
        <v>22</v>
      </c>
      <c r="B76" s="224" t="n">
        <v>113216104070</v>
      </c>
      <c r="C76" s="224" t="s">
        <v>36</v>
      </c>
      <c r="D76" s="460" t="s">
        <v>450</v>
      </c>
      <c r="E76" s="172" t="s">
        <v>38</v>
      </c>
      <c r="F76" s="172" t="s">
        <v>38</v>
      </c>
      <c r="G76" s="172" t="s">
        <v>38</v>
      </c>
      <c r="H76" s="172" t="s">
        <v>38</v>
      </c>
      <c r="I76" s="172" t="s">
        <v>203</v>
      </c>
      <c r="J76" s="172" t="s">
        <v>203</v>
      </c>
      <c r="K76" s="172" t="s">
        <v>203</v>
      </c>
      <c r="L76" s="172" t="s">
        <v>203</v>
      </c>
      <c r="M76" s="173" t="n">
        <v>23</v>
      </c>
      <c r="N76" s="173">
        <f>IF(S76=0,23-SUMIF(E76:L76,"U*",$E$9:$L$9),0)</f>
        <v/>
      </c>
      <c r="O76" s="174">
        <f>(SUM(VLOOKUP(E76,$W$14:$X$20,2)*E$9,VLOOKUP(F76,$W$14:$X$20,2)*F$9,VLOOKUP(G76,$W$14:$X$20,2)*G$9,VLOOKUP(H76,$W$14:$X$20,2)*H$9,VLOOKUP(I76,$W$14:$X$20,2)*I$9,VLOOKUP(J76,$W$14:$X$20,2)*J$9,VLOOKUP(K76,$W$14:$X$20,2)*K$9,VLOOKUP(L76,$W$14:$X$20,2)*L$9))</f>
        <v/>
      </c>
      <c r="P76" s="175">
        <f>O76/N76</f>
        <v/>
      </c>
      <c r="Q76" s="173">
        <f>COUNTIF(E76:L76,"U")</f>
        <v/>
      </c>
      <c r="R76" s="173">
        <f>COUNTIF(E76:L76,"UA")</f>
        <v/>
      </c>
      <c r="S76" s="173">
        <f>COUNTIF(E76:L76,"WH")</f>
        <v/>
      </c>
      <c r="T76" s="173" t="n"/>
      <c r="U76" s="176">
        <f>IF(Q76&lt;&gt;0,"FAIL",IF(R76&gt;0,"AB",IF(S76&gt;0,"WH","PASS")))</f>
        <v/>
      </c>
    </row>
    <row r="77" spans="1:24">
      <c r="A77" s="172" t="n">
        <v>136</v>
      </c>
      <c r="B77" s="457" t="n">
        <v>113216104071</v>
      </c>
      <c r="C77" s="456" t="s">
        <v>38</v>
      </c>
      <c r="D77" s="240" t="s">
        <v>568</v>
      </c>
      <c r="E77" s="172" t="s">
        <v>37</v>
      </c>
      <c r="F77" s="172" t="s">
        <v>37</v>
      </c>
      <c r="G77" s="172" t="s">
        <v>37</v>
      </c>
      <c r="H77" s="172" t="s">
        <v>36</v>
      </c>
      <c r="I77" s="172" t="s">
        <v>203</v>
      </c>
      <c r="J77" s="172" t="s">
        <v>203</v>
      </c>
      <c r="K77" s="172" t="s">
        <v>203</v>
      </c>
      <c r="L77" s="172" t="s">
        <v>203</v>
      </c>
      <c r="M77" s="173" t="n">
        <v>23</v>
      </c>
      <c r="N77" s="173">
        <f>IF(S77=0,23-SUMIF(E77:L77,"U*",$E$9:$L$9),0)</f>
        <v/>
      </c>
      <c r="O77" s="174">
        <f>(SUM(VLOOKUP(E77,$W$14:$X$20,2)*E$9,VLOOKUP(F77,$W$14:$X$20,2)*F$9,VLOOKUP(G77,$W$14:$X$20,2)*G$9,VLOOKUP(H77,$W$14:$X$20,2)*H$9,VLOOKUP(I77,$W$14:$X$20,2)*I$9,VLOOKUP(J77,$W$14:$X$20,2)*J$9,VLOOKUP(K77,$W$14:$X$20,2)*K$9,VLOOKUP(L77,$W$14:$X$20,2)*L$9))</f>
        <v/>
      </c>
      <c r="P77" s="175">
        <f>O77/N77</f>
        <v/>
      </c>
      <c r="Q77" s="173">
        <f>COUNTIF(E77:L77,"U")</f>
        <v/>
      </c>
      <c r="R77" s="173">
        <f>COUNTIF(E77:L77,"UA")</f>
        <v/>
      </c>
      <c r="S77" s="173">
        <f>COUNTIF(E77:L77,"WH")</f>
        <v/>
      </c>
      <c r="T77" s="172" t="n"/>
      <c r="U77" s="176">
        <f>IF(Q77&lt;&gt;0,"FAIL",IF(R77&gt;0,"AB",IF(S77&gt;0,"WH","PASS")))</f>
        <v/>
      </c>
    </row>
    <row r="78" spans="1:24">
      <c r="A78" s="172" t="n">
        <v>23</v>
      </c>
      <c r="B78" s="224" t="n">
        <v>113216104072</v>
      </c>
      <c r="C78" s="224" t="s">
        <v>36</v>
      </c>
      <c r="D78" s="464" t="s">
        <v>451</v>
      </c>
      <c r="E78" s="172" t="s">
        <v>38</v>
      </c>
      <c r="F78" s="172" t="s">
        <v>37</v>
      </c>
      <c r="G78" s="172" t="s">
        <v>37</v>
      </c>
      <c r="H78" s="172" t="s">
        <v>38</v>
      </c>
      <c r="I78" s="172" t="s">
        <v>203</v>
      </c>
      <c r="J78" s="172" t="s">
        <v>36</v>
      </c>
      <c r="K78" s="172" t="s">
        <v>203</v>
      </c>
      <c r="L78" s="172" t="s">
        <v>203</v>
      </c>
      <c r="M78" s="173" t="n">
        <v>23</v>
      </c>
      <c r="N78" s="173">
        <f>IF(S78=0,23-SUMIF(E78:L78,"U*",$E$9:$L$9),0)</f>
        <v/>
      </c>
      <c r="O78" s="174">
        <f>(SUM(VLOOKUP(E78,$W$14:$X$20,2)*E$9,VLOOKUP(F78,$W$14:$X$20,2)*F$9,VLOOKUP(G78,$W$14:$X$20,2)*G$9,VLOOKUP(H78,$W$14:$X$20,2)*H$9,VLOOKUP(I78,$W$14:$X$20,2)*I$9,VLOOKUP(J78,$W$14:$X$20,2)*J$9,VLOOKUP(K78,$W$14:$X$20,2)*K$9,VLOOKUP(L78,$W$14:$X$20,2)*L$9))</f>
        <v/>
      </c>
      <c r="P78" s="175">
        <f>O78/N78</f>
        <v/>
      </c>
      <c r="Q78" s="173">
        <f>COUNTIF(E78:L78,"U")</f>
        <v/>
      </c>
      <c r="R78" s="173">
        <f>COUNTIF(E78:L78,"UA")</f>
        <v/>
      </c>
      <c r="S78" s="173">
        <f>COUNTIF(E78:L78,"WH")</f>
        <v/>
      </c>
      <c r="T78" s="173" t="n"/>
      <c r="U78" s="176">
        <f>IF(Q78&lt;&gt;0,"FAIL",IF(R78&gt;0,"AB",IF(S78&gt;0,"WH","PASS")))</f>
        <v/>
      </c>
    </row>
    <row r="79" spans="1:24">
      <c r="A79" s="172" t="n">
        <v>78</v>
      </c>
      <c r="B79" s="233" t="n">
        <v>113216104073</v>
      </c>
      <c r="C79" s="233" t="s">
        <v>37</v>
      </c>
      <c r="D79" s="140" t="s">
        <v>509</v>
      </c>
      <c r="E79" s="172" t="s">
        <v>36</v>
      </c>
      <c r="F79" s="172" t="s">
        <v>37</v>
      </c>
      <c r="G79" s="172" t="s">
        <v>36</v>
      </c>
      <c r="H79" s="172" t="s">
        <v>37</v>
      </c>
      <c r="I79" s="172" t="s">
        <v>203</v>
      </c>
      <c r="J79" s="172" t="s">
        <v>203</v>
      </c>
      <c r="K79" s="172" t="s">
        <v>203</v>
      </c>
      <c r="L79" s="172" t="s">
        <v>203</v>
      </c>
      <c r="M79" s="173" t="n">
        <v>23</v>
      </c>
      <c r="N79" s="173">
        <f>IF(S79=0,23-SUMIF(E79:L79,"U*",$E$9:$L$9),0)</f>
        <v/>
      </c>
      <c r="O79" s="174">
        <f>(SUM(VLOOKUP(E79,$W$14:$X$20,2)*E$9,VLOOKUP(F79,$W$14:$X$20,2)*F$9,VLOOKUP(G79,$W$14:$X$20,2)*G$9,VLOOKUP(H79,$W$14:$X$20,2)*H$9,VLOOKUP(I79,$W$14:$X$20,2)*I$9,VLOOKUP(J79,$W$14:$X$20,2)*J$9,VLOOKUP(K79,$W$14:$X$20,2)*K$9,VLOOKUP(L79,$W$14:$X$20,2)*L$9))</f>
        <v/>
      </c>
      <c r="P79" s="175">
        <f>O79/N79</f>
        <v/>
      </c>
      <c r="Q79" s="173">
        <f>COUNTIF(E79:L79,"U")</f>
        <v/>
      </c>
      <c r="R79" s="173">
        <f>COUNTIF(E79:L79,"UA")</f>
        <v/>
      </c>
      <c r="S79" s="173">
        <f>COUNTIF(E79:L79,"WH")</f>
        <v/>
      </c>
      <c r="T79" s="173" t="n"/>
      <c r="U79" s="176">
        <f>IF(Q79&lt;&gt;0,"FAIL",IF(R79&gt;0,"AB",IF(S79&gt;0,"WH","PASS")))</f>
        <v/>
      </c>
    </row>
    <row r="80" spans="1:24">
      <c r="A80" s="172" t="n">
        <v>137</v>
      </c>
      <c r="B80" s="456" t="n">
        <v>113216104074</v>
      </c>
      <c r="C80" s="456" t="s">
        <v>38</v>
      </c>
      <c r="D80" s="242" t="s">
        <v>569</v>
      </c>
      <c r="E80" s="172" t="s">
        <v>206</v>
      </c>
      <c r="F80" s="172" t="s">
        <v>206</v>
      </c>
      <c r="G80" s="172" t="s">
        <v>208</v>
      </c>
      <c r="H80" s="172" t="s">
        <v>205</v>
      </c>
      <c r="I80" s="172" t="s">
        <v>36</v>
      </c>
      <c r="J80" s="172" t="s">
        <v>37</v>
      </c>
      <c r="K80" s="172" t="s">
        <v>38</v>
      </c>
      <c r="L80" s="172" t="s">
        <v>203</v>
      </c>
      <c r="M80" s="173" t="n">
        <v>23</v>
      </c>
      <c r="N80" s="173">
        <f>IF(S80=0,23-SUMIF(E80:L80,"U*",$E$9:$L$9),0)</f>
        <v/>
      </c>
      <c r="O80" s="174">
        <f>(SUM(VLOOKUP(E80,$W$14:$X$20,2)*E$9,VLOOKUP(F80,$W$14:$X$20,2)*F$9,VLOOKUP(G80,$W$14:$X$20,2)*G$9,VLOOKUP(H80,$W$14:$X$20,2)*H$9,VLOOKUP(I80,$W$14:$X$20,2)*I$9,VLOOKUP(J80,$W$14:$X$20,2)*J$9,VLOOKUP(K80,$W$14:$X$20,2)*K$9,VLOOKUP(L80,$W$14:$X$20,2)*L$9))</f>
        <v/>
      </c>
      <c r="P80" s="175">
        <f>O80/N80</f>
        <v/>
      </c>
      <c r="Q80" s="173">
        <f>COUNTIF(E80:L80,"U")</f>
        <v/>
      </c>
      <c r="R80" s="173">
        <f>COUNTIF(E80:L80,"UA")</f>
        <v/>
      </c>
      <c r="S80" s="173">
        <f>COUNTIF(E80:L80,"WH")</f>
        <v/>
      </c>
      <c r="T80" s="172" t="n"/>
      <c r="U80" s="176">
        <f>IF(Q80&lt;&gt;0,"FAIL",IF(R80&gt;0,"AB",IF(S80&gt;0,"WH","PASS")))</f>
        <v/>
      </c>
    </row>
    <row r="81" spans="1:24">
      <c r="A81" s="172" t="n">
        <v>138</v>
      </c>
      <c r="B81" s="457" t="n">
        <v>113216104075</v>
      </c>
      <c r="C81" s="456" t="s">
        <v>38</v>
      </c>
      <c r="D81" s="240" t="s">
        <v>570</v>
      </c>
      <c r="E81" s="172" t="s">
        <v>38</v>
      </c>
      <c r="F81" s="172" t="s">
        <v>38</v>
      </c>
      <c r="G81" s="172" t="s">
        <v>38</v>
      </c>
      <c r="H81" s="172" t="s">
        <v>37</v>
      </c>
      <c r="I81" s="172" t="s">
        <v>203</v>
      </c>
      <c r="J81" s="172" t="s">
        <v>36</v>
      </c>
      <c r="K81" s="172" t="s">
        <v>203</v>
      </c>
      <c r="L81" s="172" t="s">
        <v>203</v>
      </c>
      <c r="M81" s="173" t="n">
        <v>23</v>
      </c>
      <c r="N81" s="173">
        <f>IF(S81=0,23-SUMIF(E81:L81,"U*",$E$9:$L$9),0)</f>
        <v/>
      </c>
      <c r="O81" s="174">
        <f>(SUM(VLOOKUP(E81,$W$14:$X$20,2)*E$9,VLOOKUP(F81,$W$14:$X$20,2)*F$9,VLOOKUP(G81,$W$14:$X$20,2)*G$9,VLOOKUP(H81,$W$14:$X$20,2)*H$9,VLOOKUP(I81,$W$14:$X$20,2)*I$9,VLOOKUP(J81,$W$14:$X$20,2)*J$9,VLOOKUP(K81,$W$14:$X$20,2)*K$9,VLOOKUP(L81,$W$14:$X$20,2)*L$9))</f>
        <v/>
      </c>
      <c r="P81" s="175">
        <f>O81/N81</f>
        <v/>
      </c>
      <c r="Q81" s="173">
        <f>COUNTIF(E81:L81,"U")</f>
        <v/>
      </c>
      <c r="R81" s="173">
        <f>COUNTIF(E81:L81,"UA")</f>
        <v/>
      </c>
      <c r="S81" s="173">
        <f>COUNTIF(E81:L81,"WH")</f>
        <v/>
      </c>
      <c r="T81" s="173" t="n"/>
      <c r="U81" s="176">
        <f>IF(Q81&lt;&gt;0,"FAIL",IF(R81&gt;0,"AB",IF(S81&gt;0,"WH","PASS")))</f>
        <v/>
      </c>
    </row>
    <row r="82" spans="1:24">
      <c r="A82" s="172" t="n">
        <v>24</v>
      </c>
      <c r="B82" s="224" t="n">
        <v>113216104076</v>
      </c>
      <c r="C82" s="224" t="s">
        <v>36</v>
      </c>
      <c r="D82" s="460" t="s">
        <v>452</v>
      </c>
      <c r="E82" s="172" t="s">
        <v>36</v>
      </c>
      <c r="F82" s="172" t="s">
        <v>36</v>
      </c>
      <c r="G82" s="172" t="s">
        <v>38</v>
      </c>
      <c r="H82" s="172" t="s">
        <v>36</v>
      </c>
      <c r="I82" s="172" t="s">
        <v>203</v>
      </c>
      <c r="J82" s="172" t="s">
        <v>203</v>
      </c>
      <c r="K82" s="172" t="s">
        <v>203</v>
      </c>
      <c r="L82" s="172" t="s">
        <v>203</v>
      </c>
      <c r="M82" s="173" t="n">
        <v>23</v>
      </c>
      <c r="N82" s="173">
        <f>IF(S82=0,23-SUMIF(E82:L82,"U*",$E$9:$L$9),0)</f>
        <v/>
      </c>
      <c r="O82" s="174">
        <f>(SUM(VLOOKUP(E82,$W$14:$X$20,2)*E$9,VLOOKUP(F82,$W$14:$X$20,2)*F$9,VLOOKUP(G82,$W$14:$X$20,2)*G$9,VLOOKUP(H82,$W$14:$X$20,2)*H$9,VLOOKUP(I82,$W$14:$X$20,2)*I$9,VLOOKUP(J82,$W$14:$X$20,2)*J$9,VLOOKUP(K82,$W$14:$X$20,2)*K$9,VLOOKUP(L82,$W$14:$X$20,2)*L$9))</f>
        <v/>
      </c>
      <c r="P82" s="175">
        <f>O82/N82</f>
        <v/>
      </c>
      <c r="Q82" s="173">
        <f>COUNTIF(E82:L82,"U")</f>
        <v/>
      </c>
      <c r="R82" s="173">
        <f>COUNTIF(E82:L82,"UA")</f>
        <v/>
      </c>
      <c r="S82" s="173">
        <f>COUNTIF(E82:L82,"WH")</f>
        <v/>
      </c>
      <c r="T82" s="173" t="n"/>
      <c r="U82" s="176">
        <f>IF(Q82&lt;&gt;0,"FAIL",IF(R82&gt;0,"AB",IF(S82&gt;0,"WH","PASS")))</f>
        <v/>
      </c>
    </row>
    <row r="83" spans="1:24">
      <c r="A83" s="172" t="n">
        <v>139</v>
      </c>
      <c r="B83" s="457" t="n">
        <v>113216104077</v>
      </c>
      <c r="C83" s="456" t="s">
        <v>38</v>
      </c>
      <c r="D83" s="240" t="s">
        <v>571</v>
      </c>
      <c r="E83" s="172" t="s">
        <v>37</v>
      </c>
      <c r="F83" s="172" t="s">
        <v>208</v>
      </c>
      <c r="G83" s="172" t="s">
        <v>36</v>
      </c>
      <c r="H83" s="172" t="s">
        <v>36</v>
      </c>
      <c r="I83" s="172" t="s">
        <v>203</v>
      </c>
      <c r="J83" s="172" t="s">
        <v>36</v>
      </c>
      <c r="K83" s="172" t="s">
        <v>203</v>
      </c>
      <c r="L83" s="172" t="s">
        <v>203</v>
      </c>
      <c r="M83" s="173" t="n">
        <v>23</v>
      </c>
      <c r="N83" s="173">
        <f>IF(S83=0,23-SUMIF(E83:L83,"U*",$E$9:$L$9),0)</f>
        <v/>
      </c>
      <c r="O83" s="174">
        <f>(SUM(VLOOKUP(E83,$W$14:$X$20,2)*E$9,VLOOKUP(F83,$W$14:$X$20,2)*F$9,VLOOKUP(G83,$W$14:$X$20,2)*G$9,VLOOKUP(H83,$W$14:$X$20,2)*H$9,VLOOKUP(I83,$W$14:$X$20,2)*I$9,VLOOKUP(J83,$W$14:$X$20,2)*J$9,VLOOKUP(K83,$W$14:$X$20,2)*K$9,VLOOKUP(L83,$W$14:$X$20,2)*L$9))</f>
        <v/>
      </c>
      <c r="P83" s="175">
        <f>O83/N83</f>
        <v/>
      </c>
      <c r="Q83" s="173">
        <f>COUNTIF(E83:L83,"U")</f>
        <v/>
      </c>
      <c r="R83" s="173">
        <f>COUNTIF(E83:L83,"UA")</f>
        <v/>
      </c>
      <c r="S83" s="173">
        <f>COUNTIF(E83:L83,"WH")</f>
        <v/>
      </c>
      <c r="T83" s="172" t="n"/>
      <c r="U83" s="176">
        <f>IF(Q83&lt;&gt;0,"FAIL",IF(R83&gt;0,"AB",IF(S83&gt;0,"WH","PASS")))</f>
        <v/>
      </c>
    </row>
    <row r="84" spans="1:24">
      <c r="A84" s="172" t="n">
        <v>140</v>
      </c>
      <c r="B84" s="457" t="n">
        <v>113216104078</v>
      </c>
      <c r="C84" s="456" t="s">
        <v>38</v>
      </c>
      <c r="D84" s="240" t="s">
        <v>572</v>
      </c>
      <c r="E84" s="172" t="s">
        <v>36</v>
      </c>
      <c r="F84" s="172" t="s">
        <v>37</v>
      </c>
      <c r="G84" s="172" t="s">
        <v>36</v>
      </c>
      <c r="H84" s="172" t="s">
        <v>36</v>
      </c>
      <c r="I84" s="172" t="s">
        <v>203</v>
      </c>
      <c r="J84" s="172" t="s">
        <v>203</v>
      </c>
      <c r="K84" s="172" t="s">
        <v>203</v>
      </c>
      <c r="L84" s="172" t="s">
        <v>203</v>
      </c>
      <c r="M84" s="173" t="n">
        <v>23</v>
      </c>
      <c r="N84" s="173">
        <f>IF(S84=0,23-SUMIF(E84:L84,"U*",$E$9:$L$9),0)</f>
        <v/>
      </c>
      <c r="O84" s="174">
        <f>(SUM(VLOOKUP(E84,$W$14:$X$20,2)*E$9,VLOOKUP(F84,$W$14:$X$20,2)*F$9,VLOOKUP(G84,$W$14:$X$20,2)*G$9,VLOOKUP(H84,$W$14:$X$20,2)*H$9,VLOOKUP(I84,$W$14:$X$20,2)*I$9,VLOOKUP(J84,$W$14:$X$20,2)*J$9,VLOOKUP(K84,$W$14:$X$20,2)*K$9,VLOOKUP(L84,$W$14:$X$20,2)*L$9))</f>
        <v/>
      </c>
      <c r="P84" s="175">
        <f>O84/N84</f>
        <v/>
      </c>
      <c r="Q84" s="173">
        <f>COUNTIF(E84:L84,"U")</f>
        <v/>
      </c>
      <c r="R84" s="173">
        <f>COUNTIF(E84:L84,"UA")</f>
        <v/>
      </c>
      <c r="S84" s="173">
        <f>COUNTIF(E84:L84,"WH")</f>
        <v/>
      </c>
      <c r="T84" s="173" t="n"/>
      <c r="U84" s="176">
        <f>IF(Q84&lt;&gt;0,"FAIL",IF(R84&gt;0,"AB",IF(S84&gt;0,"WH","PASS")))</f>
        <v/>
      </c>
    </row>
    <row r="85" spans="1:24">
      <c r="A85" s="172" t="n">
        <v>141</v>
      </c>
      <c r="B85" s="457" t="n">
        <v>113216104079</v>
      </c>
      <c r="C85" s="456" t="s">
        <v>38</v>
      </c>
      <c r="D85" s="242" t="s">
        <v>573</v>
      </c>
      <c r="E85" s="172" t="s">
        <v>208</v>
      </c>
      <c r="F85" s="172" t="s">
        <v>206</v>
      </c>
      <c r="G85" s="172" t="s">
        <v>208</v>
      </c>
      <c r="H85" s="172" t="s">
        <v>38</v>
      </c>
      <c r="I85" s="172" t="s">
        <v>203</v>
      </c>
      <c r="J85" s="172" t="s">
        <v>36</v>
      </c>
      <c r="K85" s="172" t="s">
        <v>203</v>
      </c>
      <c r="L85" s="172" t="s">
        <v>203</v>
      </c>
      <c r="M85" s="173" t="n">
        <v>23</v>
      </c>
      <c r="N85" s="173">
        <f>IF(S85=0,23-SUMIF(E85:L85,"U*",$E$9:$L$9),0)</f>
        <v/>
      </c>
      <c r="O85" s="174">
        <f>(SUM(VLOOKUP(E85,$W$14:$X$20,2)*E$9,VLOOKUP(F85,$W$14:$X$20,2)*F$9,VLOOKUP(G85,$W$14:$X$20,2)*G$9,VLOOKUP(H85,$W$14:$X$20,2)*H$9,VLOOKUP(I85,$W$14:$X$20,2)*I$9,VLOOKUP(J85,$W$14:$X$20,2)*J$9,VLOOKUP(K85,$W$14:$X$20,2)*K$9,VLOOKUP(L85,$W$14:$X$20,2)*L$9))</f>
        <v/>
      </c>
      <c r="P85" s="175">
        <f>O85/N85</f>
        <v/>
      </c>
      <c r="Q85" s="173">
        <f>COUNTIF(E85:L85,"U")</f>
        <v/>
      </c>
      <c r="R85" s="173">
        <f>COUNTIF(E85:L85,"UA")</f>
        <v/>
      </c>
      <c r="S85" s="173">
        <f>COUNTIF(E85:L85,"WH")</f>
        <v/>
      </c>
      <c r="T85" s="173" t="n"/>
      <c r="U85" s="176">
        <f>IF(Q85&lt;&gt;0,"FAIL",IF(R85&gt;0,"AB",IF(S85&gt;0,"WH","PASS")))</f>
        <v/>
      </c>
    </row>
    <row r="86" spans="1:24">
      <c r="A86" s="172" t="n">
        <v>142</v>
      </c>
      <c r="B86" s="457" t="n">
        <v>113216104080</v>
      </c>
      <c r="C86" s="456" t="s">
        <v>38</v>
      </c>
      <c r="D86" s="240" t="s">
        <v>574</v>
      </c>
      <c r="E86" s="172" t="s">
        <v>203</v>
      </c>
      <c r="F86" s="172" t="s">
        <v>37</v>
      </c>
      <c r="G86" s="172" t="s">
        <v>37</v>
      </c>
      <c r="H86" s="172" t="s">
        <v>36</v>
      </c>
      <c r="I86" s="172" t="s">
        <v>203</v>
      </c>
      <c r="J86" s="172" t="s">
        <v>203</v>
      </c>
      <c r="K86" s="172" t="s">
        <v>203</v>
      </c>
      <c r="L86" s="172" t="s">
        <v>203</v>
      </c>
      <c r="M86" s="173" t="n">
        <v>23</v>
      </c>
      <c r="N86" s="173">
        <f>IF(S86=0,23-SUMIF(E86:L86,"U*",$E$9:$L$9),0)</f>
        <v/>
      </c>
      <c r="O86" s="174">
        <f>(SUM(VLOOKUP(E86,$W$14:$X$20,2)*E$9,VLOOKUP(F86,$W$14:$X$20,2)*F$9,VLOOKUP(G86,$W$14:$X$20,2)*G$9,VLOOKUP(H86,$W$14:$X$20,2)*H$9,VLOOKUP(I86,$W$14:$X$20,2)*I$9,VLOOKUP(J86,$W$14:$X$20,2)*J$9,VLOOKUP(K86,$W$14:$X$20,2)*K$9,VLOOKUP(L86,$W$14:$X$20,2)*L$9))</f>
        <v/>
      </c>
      <c r="P86" s="175">
        <f>O86/N86</f>
        <v/>
      </c>
      <c r="Q86" s="173">
        <f>COUNTIF(E86:L86,"U")</f>
        <v/>
      </c>
      <c r="R86" s="173">
        <f>COUNTIF(E86:L86,"UA")</f>
        <v/>
      </c>
      <c r="S86" s="173">
        <f>COUNTIF(E86:L86,"WH")</f>
        <v/>
      </c>
      <c r="T86" s="172" t="n"/>
      <c r="U86" s="176">
        <f>IF(Q86&lt;&gt;0,"FAIL",IF(R86&gt;0,"AB",IF(S86&gt;0,"WH","PASS")))</f>
        <v/>
      </c>
    </row>
    <row r="87" spans="1:24">
      <c r="A87" s="172" t="n">
        <v>79</v>
      </c>
      <c r="B87" s="233" t="n">
        <v>113216104081</v>
      </c>
      <c r="C87" s="233" t="s">
        <v>37</v>
      </c>
      <c r="D87" s="136" t="s">
        <v>510</v>
      </c>
      <c r="E87" s="172" t="s">
        <v>37</v>
      </c>
      <c r="F87" s="172" t="s">
        <v>38</v>
      </c>
      <c r="G87" s="172" t="s">
        <v>38</v>
      </c>
      <c r="H87" s="172" t="s">
        <v>36</v>
      </c>
      <c r="I87" s="172" t="s">
        <v>203</v>
      </c>
      <c r="J87" s="172" t="s">
        <v>203</v>
      </c>
      <c r="K87" s="172" t="s">
        <v>203</v>
      </c>
      <c r="L87" s="172" t="s">
        <v>203</v>
      </c>
      <c r="M87" s="173" t="n">
        <v>23</v>
      </c>
      <c r="N87" s="173">
        <f>IF(S87=0,23-SUMIF(E87:L87,"U*",$E$9:$L$9),0)</f>
        <v/>
      </c>
      <c r="O87" s="174">
        <f>(SUM(VLOOKUP(E87,$W$14:$X$20,2)*E$9,VLOOKUP(F87,$W$14:$X$20,2)*F$9,VLOOKUP(G87,$W$14:$X$20,2)*G$9,VLOOKUP(H87,$W$14:$X$20,2)*H$9,VLOOKUP(I87,$W$14:$X$20,2)*I$9,VLOOKUP(J87,$W$14:$X$20,2)*J$9,VLOOKUP(K87,$W$14:$X$20,2)*K$9,VLOOKUP(L87,$W$14:$X$20,2)*L$9))</f>
        <v/>
      </c>
      <c r="P87" s="175">
        <f>O87/N87</f>
        <v/>
      </c>
      <c r="Q87" s="173">
        <f>COUNTIF(E87:L87,"U")</f>
        <v/>
      </c>
      <c r="R87" s="173">
        <f>COUNTIF(E87:L87,"UA")</f>
        <v/>
      </c>
      <c r="S87" s="173">
        <f>COUNTIF(E87:L87,"WH")</f>
        <v/>
      </c>
      <c r="T87" s="173" t="n"/>
      <c r="U87" s="176">
        <f>IF(Q87&lt;&gt;0,"FAIL",IF(R87&gt;0,"AB",IF(S87&gt;0,"WH","PASS")))</f>
        <v/>
      </c>
    </row>
    <row r="88" spans="1:24">
      <c r="A88" s="172" t="n">
        <v>143</v>
      </c>
      <c r="B88" s="457" t="n">
        <v>113216104082</v>
      </c>
      <c r="C88" s="456" t="s">
        <v>38</v>
      </c>
      <c r="D88" s="242" t="s">
        <v>575</v>
      </c>
      <c r="E88" s="172" t="s">
        <v>37</v>
      </c>
      <c r="F88" s="172" t="s">
        <v>37</v>
      </c>
      <c r="G88" s="172" t="s">
        <v>38</v>
      </c>
      <c r="H88" s="172" t="s">
        <v>37</v>
      </c>
      <c r="I88" s="172" t="s">
        <v>203</v>
      </c>
      <c r="J88" s="172" t="s">
        <v>203</v>
      </c>
      <c r="K88" s="172" t="s">
        <v>203</v>
      </c>
      <c r="L88" s="172" t="s">
        <v>203</v>
      </c>
      <c r="M88" s="173" t="n">
        <v>23</v>
      </c>
      <c r="N88" s="173">
        <f>IF(S88=0,23-SUMIF(E88:L88,"U*",$E$9:$L$9),0)</f>
        <v/>
      </c>
      <c r="O88" s="174">
        <f>(SUM(VLOOKUP(E88,$W$14:$X$20,2)*E$9,VLOOKUP(F88,$W$14:$X$20,2)*F$9,VLOOKUP(G88,$W$14:$X$20,2)*G$9,VLOOKUP(H88,$W$14:$X$20,2)*H$9,VLOOKUP(I88,$W$14:$X$20,2)*I$9,VLOOKUP(J88,$W$14:$X$20,2)*J$9,VLOOKUP(K88,$W$14:$X$20,2)*K$9,VLOOKUP(L88,$W$14:$X$20,2)*L$9))</f>
        <v/>
      </c>
      <c r="P88" s="175">
        <f>O88/N88</f>
        <v/>
      </c>
      <c r="Q88" s="173">
        <f>COUNTIF(E88:L88,"U")</f>
        <v/>
      </c>
      <c r="R88" s="173">
        <f>COUNTIF(E88:L88,"UA")</f>
        <v/>
      </c>
      <c r="S88" s="173">
        <f>COUNTIF(E88:L88,"WH")</f>
        <v/>
      </c>
      <c r="T88" s="173" t="n"/>
      <c r="U88" s="176">
        <f>IF(Q88&lt;&gt;0,"FAIL",IF(R88&gt;0,"AB",IF(S88&gt;0,"WH","PASS")))</f>
        <v/>
      </c>
    </row>
    <row r="89" spans="1:24">
      <c r="A89" s="172" t="n">
        <v>144</v>
      </c>
      <c r="B89" s="457" t="n">
        <v>113216104083</v>
      </c>
      <c r="C89" s="456" t="s">
        <v>38</v>
      </c>
      <c r="D89" s="240" t="s">
        <v>576</v>
      </c>
      <c r="E89" s="172" t="s">
        <v>36</v>
      </c>
      <c r="F89" s="172" t="s">
        <v>37</v>
      </c>
      <c r="G89" s="172" t="s">
        <v>37</v>
      </c>
      <c r="H89" s="172" t="s">
        <v>36</v>
      </c>
      <c r="I89" s="172" t="s">
        <v>203</v>
      </c>
      <c r="J89" s="172" t="s">
        <v>203</v>
      </c>
      <c r="K89" s="172" t="s">
        <v>203</v>
      </c>
      <c r="L89" s="172" t="s">
        <v>203</v>
      </c>
      <c r="M89" s="173" t="n">
        <v>23</v>
      </c>
      <c r="N89" s="173">
        <f>IF(S89=0,23-SUMIF(E89:L89,"U*",$E$9:$L$9),0)</f>
        <v/>
      </c>
      <c r="O89" s="174">
        <f>(SUM(VLOOKUP(E89,$W$14:$X$20,2)*E$9,VLOOKUP(F89,$W$14:$X$20,2)*F$9,VLOOKUP(G89,$W$14:$X$20,2)*G$9,VLOOKUP(H89,$W$14:$X$20,2)*H$9,VLOOKUP(I89,$W$14:$X$20,2)*I$9,VLOOKUP(J89,$W$14:$X$20,2)*J$9,VLOOKUP(K89,$W$14:$X$20,2)*K$9,VLOOKUP(L89,$W$14:$X$20,2)*L$9))</f>
        <v/>
      </c>
      <c r="P89" s="175">
        <f>O89/N89</f>
        <v/>
      </c>
      <c r="Q89" s="173">
        <f>COUNTIF(E89:L89,"U")</f>
        <v/>
      </c>
      <c r="R89" s="173">
        <f>COUNTIF(E89:L89,"UA")</f>
        <v/>
      </c>
      <c r="S89" s="173">
        <f>COUNTIF(E89:L89,"WH")</f>
        <v/>
      </c>
      <c r="T89" s="172" t="n"/>
      <c r="U89" s="176">
        <f>IF(Q89&lt;&gt;0,"FAIL",IF(R89&gt;0,"AB",IF(S89&gt;0,"WH","PASS")))</f>
        <v/>
      </c>
    </row>
    <row r="90" spans="1:24">
      <c r="A90" s="172" t="n">
        <v>25</v>
      </c>
      <c r="B90" s="224" t="n">
        <v>113216104084</v>
      </c>
      <c r="C90" s="224" t="s">
        <v>36</v>
      </c>
      <c r="D90" s="460" t="s">
        <v>453</v>
      </c>
      <c r="E90" s="172" t="s">
        <v>38</v>
      </c>
      <c r="F90" s="172" t="s">
        <v>37</v>
      </c>
      <c r="G90" s="172" t="s">
        <v>208</v>
      </c>
      <c r="H90" s="172" t="s">
        <v>36</v>
      </c>
      <c r="I90" s="172" t="s">
        <v>203</v>
      </c>
      <c r="J90" s="172" t="s">
        <v>203</v>
      </c>
      <c r="K90" s="172" t="s">
        <v>203</v>
      </c>
      <c r="L90" s="172" t="s">
        <v>203</v>
      </c>
      <c r="M90" s="173" t="n">
        <v>23</v>
      </c>
      <c r="N90" s="173">
        <f>IF(S90=0,23-SUMIF(E90:L90,"U*",$E$9:$L$9),0)</f>
        <v/>
      </c>
      <c r="O90" s="174">
        <f>(SUM(VLOOKUP(E90,$W$14:$X$20,2)*E$9,VLOOKUP(F90,$W$14:$X$20,2)*F$9,VLOOKUP(G90,$W$14:$X$20,2)*G$9,VLOOKUP(H90,$W$14:$X$20,2)*H$9,VLOOKUP(I90,$W$14:$X$20,2)*I$9,VLOOKUP(J90,$W$14:$X$20,2)*J$9,VLOOKUP(K90,$W$14:$X$20,2)*K$9,VLOOKUP(L90,$W$14:$X$20,2)*L$9))</f>
        <v/>
      </c>
      <c r="P90" s="175">
        <f>O90/N90</f>
        <v/>
      </c>
      <c r="Q90" s="173">
        <f>COUNTIF(E90:L90,"U")</f>
        <v/>
      </c>
      <c r="R90" s="173">
        <f>COUNTIF(E90:L90,"UA")</f>
        <v/>
      </c>
      <c r="S90" s="173">
        <f>COUNTIF(E90:L90,"WH")</f>
        <v/>
      </c>
      <c r="T90" s="173" t="n"/>
      <c r="U90" s="176">
        <f>IF(Q90&lt;&gt;0,"FAIL",IF(R90&gt;0,"AB",IF(S90&gt;0,"WH","PASS")))</f>
        <v/>
      </c>
    </row>
    <row r="91" spans="1:24">
      <c r="A91" s="172" t="n">
        <v>145</v>
      </c>
      <c r="B91" s="456" t="n">
        <v>113216104085</v>
      </c>
      <c r="C91" s="456" t="s">
        <v>38</v>
      </c>
      <c r="D91" s="240" t="s">
        <v>577</v>
      </c>
      <c r="E91" s="172" t="s">
        <v>38</v>
      </c>
      <c r="F91" s="172" t="s">
        <v>37</v>
      </c>
      <c r="G91" s="172" t="s">
        <v>37</v>
      </c>
      <c r="H91" s="172" t="s">
        <v>203</v>
      </c>
      <c r="I91" s="172" t="s">
        <v>203</v>
      </c>
      <c r="J91" s="172" t="s">
        <v>203</v>
      </c>
      <c r="K91" s="172" t="s">
        <v>36</v>
      </c>
      <c r="L91" s="172" t="s">
        <v>203</v>
      </c>
      <c r="M91" s="173" t="n">
        <v>23</v>
      </c>
      <c r="N91" s="173">
        <f>IF(S91=0,23-SUMIF(E91:L91,"U*",$E$9:$L$9),0)</f>
        <v/>
      </c>
      <c r="O91" s="174">
        <f>(SUM(VLOOKUP(E91,$W$14:$X$20,2)*E$9,VLOOKUP(F91,$W$14:$X$20,2)*F$9,VLOOKUP(G91,$W$14:$X$20,2)*G$9,VLOOKUP(H91,$W$14:$X$20,2)*H$9,VLOOKUP(I91,$W$14:$X$20,2)*I$9,VLOOKUP(J91,$W$14:$X$20,2)*J$9,VLOOKUP(K91,$W$14:$X$20,2)*K$9,VLOOKUP(L91,$W$14:$X$20,2)*L$9))</f>
        <v/>
      </c>
      <c r="P91" s="175">
        <f>O91/N91</f>
        <v/>
      </c>
      <c r="Q91" s="173">
        <f>COUNTIF(E91:L91,"U")</f>
        <v/>
      </c>
      <c r="R91" s="173">
        <f>COUNTIF(E91:L91,"UA")</f>
        <v/>
      </c>
      <c r="S91" s="173">
        <f>COUNTIF(E91:L91,"WH")</f>
        <v/>
      </c>
      <c r="T91" s="173" t="n"/>
      <c r="U91" s="176">
        <f>IF(Q91&lt;&gt;0,"FAIL",IF(R91&gt;0,"AB",IF(S91&gt;0,"WH","PASS")))</f>
        <v/>
      </c>
    </row>
    <row customHeight="1" ht="30" r="92" s="333" spans="1:24">
      <c r="A92" s="172" t="n">
        <v>26</v>
      </c>
      <c r="B92" s="224" t="n">
        <v>113216104086</v>
      </c>
      <c r="C92" s="224" t="s">
        <v>36</v>
      </c>
      <c r="D92" s="460" t="s">
        <v>454</v>
      </c>
      <c r="E92" s="172" t="s">
        <v>38</v>
      </c>
      <c r="F92" s="172" t="s">
        <v>36</v>
      </c>
      <c r="G92" s="172" t="s">
        <v>37</v>
      </c>
      <c r="H92" s="172" t="s">
        <v>36</v>
      </c>
      <c r="I92" s="172" t="s">
        <v>203</v>
      </c>
      <c r="J92" s="172" t="s">
        <v>203</v>
      </c>
      <c r="K92" s="172" t="s">
        <v>203</v>
      </c>
      <c r="L92" s="172" t="s">
        <v>203</v>
      </c>
      <c r="M92" s="173" t="n">
        <v>23</v>
      </c>
      <c r="N92" s="173">
        <f>IF(S92=0,23-SUMIF(E92:L92,"U*",$E$9:$L$9),0)</f>
        <v/>
      </c>
      <c r="O92" s="174">
        <f>(SUM(VLOOKUP(E92,$W$14:$X$20,2)*E$9,VLOOKUP(F92,$W$14:$X$20,2)*F$9,VLOOKUP(G92,$W$14:$X$20,2)*G$9,VLOOKUP(H92,$W$14:$X$20,2)*H$9,VLOOKUP(I92,$W$14:$X$20,2)*I$9,VLOOKUP(J92,$W$14:$X$20,2)*J$9,VLOOKUP(K92,$W$14:$X$20,2)*K$9,VLOOKUP(L92,$W$14:$X$20,2)*L$9))</f>
        <v/>
      </c>
      <c r="P92" s="175">
        <f>O92/N92</f>
        <v/>
      </c>
      <c r="Q92" s="173">
        <f>COUNTIF(E92:L92,"U")</f>
        <v/>
      </c>
      <c r="R92" s="173">
        <f>COUNTIF(E92:L92,"UA")</f>
        <v/>
      </c>
      <c r="S92" s="173">
        <f>COUNTIF(E92:L92,"WH")</f>
        <v/>
      </c>
      <c r="T92" s="172" t="n"/>
      <c r="U92" s="176">
        <f>IF(Q92&lt;&gt;0,"FAIL",IF(R92&gt;0,"AB",IF(S92&gt;0,"WH","PASS")))</f>
        <v/>
      </c>
    </row>
    <row r="93" spans="1:24">
      <c r="A93" s="172" t="n">
        <v>80</v>
      </c>
      <c r="B93" s="233" t="n">
        <v>113216104087</v>
      </c>
      <c r="C93" s="233" t="s">
        <v>37</v>
      </c>
      <c r="D93" s="136" t="s">
        <v>511</v>
      </c>
      <c r="E93" s="172" t="s">
        <v>208</v>
      </c>
      <c r="F93" s="172" t="s">
        <v>37</v>
      </c>
      <c r="G93" s="172" t="s">
        <v>38</v>
      </c>
      <c r="H93" s="172" t="s">
        <v>37</v>
      </c>
      <c r="I93" s="172" t="s">
        <v>203</v>
      </c>
      <c r="J93" s="172" t="s">
        <v>203</v>
      </c>
      <c r="K93" s="172" t="s">
        <v>203</v>
      </c>
      <c r="L93" s="172" t="s">
        <v>203</v>
      </c>
      <c r="M93" s="173" t="n">
        <v>23</v>
      </c>
      <c r="N93" s="173">
        <f>IF(S93=0,23-SUMIF(E93:L93,"U*",$E$9:$L$9),0)</f>
        <v/>
      </c>
      <c r="O93" s="174">
        <f>(SUM(VLOOKUP(E93,$W$14:$X$20,2)*E$9,VLOOKUP(F93,$W$14:$X$20,2)*F$9,VLOOKUP(G93,$W$14:$X$20,2)*G$9,VLOOKUP(H93,$W$14:$X$20,2)*H$9,VLOOKUP(I93,$W$14:$X$20,2)*I$9,VLOOKUP(J93,$W$14:$X$20,2)*J$9,VLOOKUP(K93,$W$14:$X$20,2)*K$9,VLOOKUP(L93,$W$14:$X$20,2)*L$9))</f>
        <v/>
      </c>
      <c r="P93" s="175">
        <f>O93/N93</f>
        <v/>
      </c>
      <c r="Q93" s="173">
        <f>COUNTIF(E93:L93,"U")</f>
        <v/>
      </c>
      <c r="R93" s="173">
        <f>COUNTIF(E93:L93,"UA")</f>
        <v/>
      </c>
      <c r="S93" s="173">
        <f>COUNTIF(E93:L93,"WH")</f>
        <v/>
      </c>
      <c r="T93" s="173" t="n"/>
      <c r="U93" s="176">
        <f>IF(Q93&lt;&gt;0,"FAIL",IF(R93&gt;0,"AB",IF(S93&gt;0,"WH","PASS")))</f>
        <v/>
      </c>
    </row>
    <row customHeight="1" ht="30" r="94" s="333" spans="1:24">
      <c r="A94" s="172" t="n">
        <v>27</v>
      </c>
      <c r="B94" s="224" t="n">
        <v>113216104088</v>
      </c>
      <c r="C94" s="224" t="s">
        <v>36</v>
      </c>
      <c r="D94" s="461" t="s">
        <v>455</v>
      </c>
      <c r="E94" s="172" t="s">
        <v>38</v>
      </c>
      <c r="F94" s="172" t="s">
        <v>37</v>
      </c>
      <c r="G94" s="172" t="s">
        <v>208</v>
      </c>
      <c r="H94" s="172" t="s">
        <v>36</v>
      </c>
      <c r="I94" s="172" t="s">
        <v>36</v>
      </c>
      <c r="J94" s="172" t="s">
        <v>36</v>
      </c>
      <c r="K94" s="172" t="s">
        <v>36</v>
      </c>
      <c r="L94" s="172" t="s">
        <v>203</v>
      </c>
      <c r="M94" s="173" t="n">
        <v>23</v>
      </c>
      <c r="N94" s="173">
        <f>IF(S94=0,23-SUMIF(E94:L94,"U*",$E$9:$L$9),0)</f>
        <v/>
      </c>
      <c r="O94" s="174">
        <f>(SUM(VLOOKUP(E94,$W$14:$X$20,2)*E$9,VLOOKUP(F94,$W$14:$X$20,2)*F$9,VLOOKUP(G94,$W$14:$X$20,2)*G$9,VLOOKUP(H94,$W$14:$X$20,2)*H$9,VLOOKUP(I94,$W$14:$X$20,2)*I$9,VLOOKUP(J94,$W$14:$X$20,2)*J$9,VLOOKUP(K94,$W$14:$X$20,2)*K$9,VLOOKUP(L94,$W$14:$X$20,2)*L$9))</f>
        <v/>
      </c>
      <c r="P94" s="175">
        <f>O94/N94</f>
        <v/>
      </c>
      <c r="Q94" s="173">
        <f>COUNTIF(E94:L94,"U")</f>
        <v/>
      </c>
      <c r="R94" s="173">
        <f>COUNTIF(E94:L94,"UA")</f>
        <v/>
      </c>
      <c r="S94" s="173">
        <f>COUNTIF(E94:L94,"WH")</f>
        <v/>
      </c>
      <c r="T94" s="173" t="n"/>
      <c r="U94" s="176">
        <f>IF(Q94&lt;&gt;0,"FAIL",IF(R94&gt;0,"AB",IF(S94&gt;0,"WH","PASS")))</f>
        <v/>
      </c>
    </row>
    <row r="95" spans="1:24">
      <c r="A95" s="172" t="n">
        <v>28</v>
      </c>
      <c r="B95" s="224" t="n">
        <v>113216104089</v>
      </c>
      <c r="C95" s="224" t="s">
        <v>36</v>
      </c>
      <c r="D95" s="460" t="s">
        <v>456</v>
      </c>
      <c r="E95" s="172" t="s">
        <v>37</v>
      </c>
      <c r="F95" s="172" t="s">
        <v>36</v>
      </c>
      <c r="G95" s="172" t="s">
        <v>36</v>
      </c>
      <c r="H95" s="172" t="s">
        <v>36</v>
      </c>
      <c r="I95" s="172" t="s">
        <v>203</v>
      </c>
      <c r="J95" s="172" t="s">
        <v>203</v>
      </c>
      <c r="K95" s="172" t="s">
        <v>203</v>
      </c>
      <c r="L95" s="172" t="s">
        <v>203</v>
      </c>
      <c r="M95" s="173" t="n">
        <v>23</v>
      </c>
      <c r="N95" s="173">
        <f>IF(S95=0,23-SUMIF(E95:L95,"U*",$E$9:$L$9),0)</f>
        <v/>
      </c>
      <c r="O95" s="174">
        <f>(SUM(VLOOKUP(E95,$W$14:$X$20,2)*E$9,VLOOKUP(F95,$W$14:$X$20,2)*F$9,VLOOKUP(G95,$W$14:$X$20,2)*G$9,VLOOKUP(H95,$W$14:$X$20,2)*H$9,VLOOKUP(I95,$W$14:$X$20,2)*I$9,VLOOKUP(J95,$W$14:$X$20,2)*J$9,VLOOKUP(K95,$W$14:$X$20,2)*K$9,VLOOKUP(L95,$W$14:$X$20,2)*L$9))</f>
        <v/>
      </c>
      <c r="P95" s="175">
        <f>O95/N95</f>
        <v/>
      </c>
      <c r="Q95" s="173">
        <f>COUNTIF(E95:L95,"U")</f>
        <v/>
      </c>
      <c r="R95" s="173">
        <f>COUNTIF(E95:L95,"UA")</f>
        <v/>
      </c>
      <c r="S95" s="173">
        <f>COUNTIF(E95:L95,"WH")</f>
        <v/>
      </c>
      <c r="T95" s="172" t="n"/>
      <c r="U95" s="176">
        <f>IF(Q95&lt;&gt;0,"FAIL",IF(R95&gt;0,"AB",IF(S95&gt;0,"WH","PASS")))</f>
        <v/>
      </c>
    </row>
    <row r="96" spans="1:24">
      <c r="A96" s="172" t="n">
        <v>146</v>
      </c>
      <c r="B96" s="457" t="n">
        <v>113216104090</v>
      </c>
      <c r="C96" s="456" t="s">
        <v>38</v>
      </c>
      <c r="D96" s="240" t="s">
        <v>578</v>
      </c>
      <c r="E96" s="172" t="s">
        <v>38</v>
      </c>
      <c r="F96" s="172" t="s">
        <v>37</v>
      </c>
      <c r="G96" s="172" t="s">
        <v>206</v>
      </c>
      <c r="H96" s="172" t="s">
        <v>37</v>
      </c>
      <c r="I96" s="172" t="s">
        <v>203</v>
      </c>
      <c r="J96" s="172" t="s">
        <v>36</v>
      </c>
      <c r="K96" s="172" t="s">
        <v>36</v>
      </c>
      <c r="L96" s="172" t="s">
        <v>203</v>
      </c>
      <c r="M96" s="173" t="n">
        <v>23</v>
      </c>
      <c r="N96" s="173">
        <f>IF(S96=0,23-SUMIF(E96:L96,"U*",$E$9:$L$9),0)</f>
        <v/>
      </c>
      <c r="O96" s="174">
        <f>(SUM(VLOOKUP(E96,$W$14:$X$20,2)*E$9,VLOOKUP(F96,$W$14:$X$20,2)*F$9,VLOOKUP(G96,$W$14:$X$20,2)*G$9,VLOOKUP(H96,$W$14:$X$20,2)*H$9,VLOOKUP(I96,$W$14:$X$20,2)*I$9,VLOOKUP(J96,$W$14:$X$20,2)*J$9,VLOOKUP(K96,$W$14:$X$20,2)*K$9,VLOOKUP(L96,$W$14:$X$20,2)*L$9))</f>
        <v/>
      </c>
      <c r="P96" s="175">
        <f>O96/N96</f>
        <v/>
      </c>
      <c r="Q96" s="173">
        <f>COUNTIF(E96:L96,"U")</f>
        <v/>
      </c>
      <c r="R96" s="173">
        <f>COUNTIF(E96:L96,"UA")</f>
        <v/>
      </c>
      <c r="S96" s="173">
        <f>COUNTIF(E96:L96,"WH")</f>
        <v/>
      </c>
      <c r="T96" s="173" t="n"/>
      <c r="U96" s="176">
        <f>IF(Q96&lt;&gt;0,"FAIL",IF(R96&gt;0,"AB",IF(S96&gt;0,"WH","PASS")))</f>
        <v/>
      </c>
    </row>
    <row r="97" spans="1:24">
      <c r="A97" s="172" t="n">
        <v>29</v>
      </c>
      <c r="B97" s="224" t="n">
        <v>113216104091</v>
      </c>
      <c r="C97" s="224" t="s">
        <v>36</v>
      </c>
      <c r="D97" s="461" t="s">
        <v>457</v>
      </c>
      <c r="E97" s="466" t="s">
        <v>444</v>
      </c>
      <c r="F97" s="466" t="s">
        <v>444</v>
      </c>
      <c r="G97" s="466" t="s">
        <v>444</v>
      </c>
      <c r="H97" s="466" t="s">
        <v>444</v>
      </c>
      <c r="I97" s="466" t="s">
        <v>37</v>
      </c>
      <c r="J97" s="466" t="s">
        <v>37</v>
      </c>
      <c r="K97" s="466" t="s">
        <v>38</v>
      </c>
      <c r="L97" s="466" t="s">
        <v>444</v>
      </c>
      <c r="M97" s="173" t="n">
        <v>23</v>
      </c>
      <c r="N97" s="173" t="n"/>
      <c r="O97" s="174">
        <f>(SUM(VLOOKUP(E97,$W$14:$X$20,2)*E$9,VLOOKUP(F97,$W$14:$X$20,2)*F$9,VLOOKUP(G97,$W$14:$X$20,2)*G$9,VLOOKUP(H97,$W$14:$X$20,2)*H$9,VLOOKUP(I97,$W$14:$X$20,2)*I$9,VLOOKUP(J97,$W$14:$X$20,2)*J$9,VLOOKUP(K97,$W$14:$X$20,2)*K$9,VLOOKUP(L97,$W$14:$X$20,2)*L$9))</f>
        <v/>
      </c>
      <c r="P97" s="175" t="n"/>
      <c r="Q97" s="173">
        <f>COUNTIF(E97:L97,"U")</f>
        <v/>
      </c>
      <c r="R97" s="173">
        <f>COUNTIF(E97:L97,"UA")</f>
        <v/>
      </c>
      <c r="S97" s="173">
        <f>COUNTIF(E97:L97,"WH")</f>
        <v/>
      </c>
      <c r="T97" s="173" t="n"/>
      <c r="U97" s="185">
        <f>IF(Q97&lt;&gt;0,"FAIL",IF(R97&gt;0,"AB",IF(S97&gt;0,"WH","PASS")))</f>
        <v/>
      </c>
    </row>
    <row r="98" spans="1:24">
      <c r="A98" s="172" t="n">
        <v>81</v>
      </c>
      <c r="B98" s="233" t="n">
        <v>113216104092</v>
      </c>
      <c r="C98" s="233" t="s">
        <v>37</v>
      </c>
      <c r="D98" s="140" t="s">
        <v>512</v>
      </c>
      <c r="E98" s="172" t="s">
        <v>37</v>
      </c>
      <c r="F98" s="172" t="s">
        <v>37</v>
      </c>
      <c r="G98" s="172" t="s">
        <v>38</v>
      </c>
      <c r="H98" s="172" t="s">
        <v>37</v>
      </c>
      <c r="I98" s="172" t="s">
        <v>203</v>
      </c>
      <c r="J98" s="172" t="s">
        <v>203</v>
      </c>
      <c r="K98" s="172" t="s">
        <v>36</v>
      </c>
      <c r="L98" s="172" t="s">
        <v>203</v>
      </c>
      <c r="M98" s="173" t="n">
        <v>23</v>
      </c>
      <c r="N98" s="173">
        <f>IF(S98=0,23-SUMIF(E98:L98,"U*",$E$9:$L$9),0)</f>
        <v/>
      </c>
      <c r="O98" s="174">
        <f>(SUM(VLOOKUP(E98,$W$14:$X$20,2)*E$9,VLOOKUP(F98,$W$14:$X$20,2)*F$9,VLOOKUP(G98,$W$14:$X$20,2)*G$9,VLOOKUP(H98,$W$14:$X$20,2)*H$9,VLOOKUP(I98,$W$14:$X$20,2)*I$9,VLOOKUP(J98,$W$14:$X$20,2)*J$9,VLOOKUP(K98,$W$14:$X$20,2)*K$9,VLOOKUP(L98,$W$14:$X$20,2)*L$9))</f>
        <v/>
      </c>
      <c r="P98" s="175">
        <f>O98/N98</f>
        <v/>
      </c>
      <c r="Q98" s="173">
        <f>COUNTIF(E98:L98,"U")</f>
        <v/>
      </c>
      <c r="R98" s="173">
        <f>COUNTIF(E98:L98,"UA")</f>
        <v/>
      </c>
      <c r="S98" s="173">
        <f>COUNTIF(E98:L98,"WH")</f>
        <v/>
      </c>
      <c r="T98" s="172" t="n"/>
      <c r="U98" s="176">
        <f>IF(Q98&lt;&gt;0,"FAIL",IF(R98&gt;0,"AB",IF(S98&gt;0,"WH","PASS")))</f>
        <v/>
      </c>
    </row>
    <row r="99" spans="1:24">
      <c r="A99" s="172" t="n">
        <v>147</v>
      </c>
      <c r="B99" s="457" t="n">
        <v>113216104093</v>
      </c>
      <c r="C99" s="456" t="s">
        <v>38</v>
      </c>
      <c r="D99" s="240" t="s">
        <v>579</v>
      </c>
      <c r="E99" s="172" t="s">
        <v>37</v>
      </c>
      <c r="F99" s="172" t="s">
        <v>37</v>
      </c>
      <c r="G99" s="172" t="s">
        <v>37</v>
      </c>
      <c r="H99" s="172" t="s">
        <v>38</v>
      </c>
      <c r="I99" s="172" t="s">
        <v>203</v>
      </c>
      <c r="J99" s="172" t="s">
        <v>203</v>
      </c>
      <c r="K99" s="172" t="s">
        <v>203</v>
      </c>
      <c r="L99" s="172" t="s">
        <v>203</v>
      </c>
      <c r="M99" s="173" t="n">
        <v>23</v>
      </c>
      <c r="N99" s="173">
        <f>IF(S99=0,23-SUMIF(E99:L99,"U*",$E$9:$L$9),0)</f>
        <v/>
      </c>
      <c r="O99" s="174">
        <f>(SUM(VLOOKUP(E99,$W$14:$X$20,2)*E$9,VLOOKUP(F99,$W$14:$X$20,2)*F$9,VLOOKUP(G99,$W$14:$X$20,2)*G$9,VLOOKUP(H99,$W$14:$X$20,2)*H$9,VLOOKUP(I99,$W$14:$X$20,2)*I$9,VLOOKUP(J99,$W$14:$X$20,2)*J$9,VLOOKUP(K99,$W$14:$X$20,2)*K$9,VLOOKUP(L99,$W$14:$X$20,2)*L$9))</f>
        <v/>
      </c>
      <c r="P99" s="175">
        <f>O99/N99</f>
        <v/>
      </c>
      <c r="Q99" s="173">
        <f>COUNTIF(E99:L99,"U")</f>
        <v/>
      </c>
      <c r="R99" s="173">
        <f>COUNTIF(E99:L99,"UA")</f>
        <v/>
      </c>
      <c r="S99" s="173">
        <f>COUNTIF(E99:L99,"WH")</f>
        <v/>
      </c>
      <c r="T99" s="173" t="n"/>
      <c r="U99" s="176">
        <f>IF(Q99&lt;&gt;0,"FAIL",IF(R99&gt;0,"AB",IF(S99&gt;0,"WH","PASS")))</f>
        <v/>
      </c>
    </row>
    <row r="100" spans="1:24">
      <c r="A100" s="172" t="n">
        <v>148</v>
      </c>
      <c r="B100" s="456" t="n">
        <v>113216104094</v>
      </c>
      <c r="C100" s="456" t="s">
        <v>38</v>
      </c>
      <c r="D100" s="242" t="s">
        <v>580</v>
      </c>
      <c r="E100" s="172" t="s">
        <v>38</v>
      </c>
      <c r="F100" s="172" t="s">
        <v>38</v>
      </c>
      <c r="G100" s="172" t="s">
        <v>37</v>
      </c>
      <c r="H100" s="172" t="s">
        <v>38</v>
      </c>
      <c r="I100" s="172" t="s">
        <v>203</v>
      </c>
      <c r="J100" s="172" t="s">
        <v>203</v>
      </c>
      <c r="K100" s="172" t="s">
        <v>203</v>
      </c>
      <c r="L100" s="172" t="s">
        <v>203</v>
      </c>
      <c r="M100" s="173" t="n">
        <v>23</v>
      </c>
      <c r="N100" s="173">
        <f>IF(S100=0,23-SUMIF(E100:L100,"U*",$E$9:$L$9),0)</f>
        <v/>
      </c>
      <c r="O100" s="174">
        <f>(SUM(VLOOKUP(E100,$W$14:$X$20,2)*E$9,VLOOKUP(F100,$W$14:$X$20,2)*F$9,VLOOKUP(G100,$W$14:$X$20,2)*G$9,VLOOKUP(H100,$W$14:$X$20,2)*H$9,VLOOKUP(I100,$W$14:$X$20,2)*I$9,VLOOKUP(J100,$W$14:$X$20,2)*J$9,VLOOKUP(K100,$W$14:$X$20,2)*K$9,VLOOKUP(L100,$W$14:$X$20,2)*L$9))</f>
        <v/>
      </c>
      <c r="P100" s="175">
        <f>O100/N100</f>
        <v/>
      </c>
      <c r="Q100" s="173">
        <f>COUNTIF(E100:L100,"U")</f>
        <v/>
      </c>
      <c r="R100" s="173">
        <f>COUNTIF(E100:L100,"UA")</f>
        <v/>
      </c>
      <c r="S100" s="173">
        <f>COUNTIF(E100:L100,"WH")</f>
        <v/>
      </c>
      <c r="T100" s="173" t="n"/>
      <c r="U100" s="176">
        <f>IF(Q100&lt;&gt;0,"FAIL",IF(R100&gt;0,"AB",IF(S100&gt;0,"WH","PASS")))</f>
        <v/>
      </c>
    </row>
    <row r="101" spans="1:24">
      <c r="A101" s="172" t="n">
        <v>30</v>
      </c>
      <c r="B101" s="224" t="n">
        <v>113216104095</v>
      </c>
      <c r="C101" s="224" t="s">
        <v>36</v>
      </c>
      <c r="D101" s="460" t="s">
        <v>458</v>
      </c>
      <c r="E101" s="172" t="s">
        <v>38</v>
      </c>
      <c r="F101" s="172" t="s">
        <v>36</v>
      </c>
      <c r="G101" s="172" t="s">
        <v>203</v>
      </c>
      <c r="H101" s="172" t="s">
        <v>37</v>
      </c>
      <c r="I101" s="172" t="s">
        <v>203</v>
      </c>
      <c r="J101" s="172" t="s">
        <v>203</v>
      </c>
      <c r="K101" s="172" t="s">
        <v>203</v>
      </c>
      <c r="L101" s="172" t="s">
        <v>203</v>
      </c>
      <c r="M101" s="173" t="n">
        <v>23</v>
      </c>
      <c r="N101" s="173">
        <f>IF(S101=0,23-SUMIF(E101:L101,"U*",$E$9:$L$9),0)</f>
        <v/>
      </c>
      <c r="O101" s="174">
        <f>(SUM(VLOOKUP(E101,$W$14:$X$20,2)*E$9,VLOOKUP(F101,$W$14:$X$20,2)*F$9,VLOOKUP(G101,$W$14:$X$20,2)*G$9,VLOOKUP(H101,$W$14:$X$20,2)*H$9,VLOOKUP(I101,$W$14:$X$20,2)*I$9,VLOOKUP(J101,$W$14:$X$20,2)*J$9,VLOOKUP(K101,$W$14:$X$20,2)*K$9,VLOOKUP(L101,$W$14:$X$20,2)*L$9))</f>
        <v/>
      </c>
      <c r="P101" s="175">
        <f>O101/N101</f>
        <v/>
      </c>
      <c r="Q101" s="173">
        <f>COUNTIF(E101:L101,"U")</f>
        <v/>
      </c>
      <c r="R101" s="173">
        <f>COUNTIF(E101:L101,"UA")</f>
        <v/>
      </c>
      <c r="S101" s="173">
        <f>COUNTIF(E101:L101,"WH")</f>
        <v/>
      </c>
      <c r="T101" s="172" t="n"/>
      <c r="U101" s="176">
        <f>IF(Q101&lt;&gt;0,"FAIL",IF(R101&gt;0,"AB",IF(S101&gt;0,"WH","PASS")))</f>
        <v/>
      </c>
    </row>
    <row r="102" spans="1:24">
      <c r="A102" s="172" t="n">
        <v>149</v>
      </c>
      <c r="B102" s="456" t="n">
        <v>113216104096</v>
      </c>
      <c r="C102" s="456" t="s">
        <v>38</v>
      </c>
      <c r="D102" s="240" t="s">
        <v>581</v>
      </c>
      <c r="E102" s="172" t="s">
        <v>38</v>
      </c>
      <c r="F102" s="172" t="s">
        <v>37</v>
      </c>
      <c r="G102" s="172" t="s">
        <v>208</v>
      </c>
      <c r="H102" s="172" t="s">
        <v>36</v>
      </c>
      <c r="I102" s="172" t="s">
        <v>203</v>
      </c>
      <c r="J102" s="172" t="s">
        <v>203</v>
      </c>
      <c r="K102" s="172" t="s">
        <v>203</v>
      </c>
      <c r="L102" s="172" t="s">
        <v>203</v>
      </c>
      <c r="M102" s="173" t="n">
        <v>23</v>
      </c>
      <c r="N102" s="173">
        <f>IF(S102=0,23-SUMIF(E102:L102,"U*",$E$9:$L$9),0)</f>
        <v/>
      </c>
      <c r="O102" s="174">
        <f>(SUM(VLOOKUP(E102,$W$14:$X$20,2)*E$9,VLOOKUP(F102,$W$14:$X$20,2)*F$9,VLOOKUP(G102,$W$14:$X$20,2)*G$9,VLOOKUP(H102,$W$14:$X$20,2)*H$9,VLOOKUP(I102,$W$14:$X$20,2)*I$9,VLOOKUP(J102,$W$14:$X$20,2)*J$9,VLOOKUP(K102,$W$14:$X$20,2)*K$9,VLOOKUP(L102,$W$14:$X$20,2)*L$9))</f>
        <v/>
      </c>
      <c r="P102" s="175">
        <f>O102/N102</f>
        <v/>
      </c>
      <c r="Q102" s="173">
        <f>COUNTIF(E102:L102,"U")</f>
        <v/>
      </c>
      <c r="R102" s="173">
        <f>COUNTIF(E102:L102,"UA")</f>
        <v/>
      </c>
      <c r="S102" s="173">
        <f>COUNTIF(E102:L102,"WH")</f>
        <v/>
      </c>
      <c r="T102" s="173" t="n"/>
      <c r="U102" s="176">
        <f>IF(Q102&lt;&gt;0,"FAIL",IF(R102&gt;0,"AB",IF(S102&gt;0,"WH","PASS")))</f>
        <v/>
      </c>
    </row>
    <row r="103" spans="1:24">
      <c r="A103" s="172" t="n">
        <v>82</v>
      </c>
      <c r="B103" s="233" t="n">
        <v>113216104097</v>
      </c>
      <c r="C103" s="233" t="s">
        <v>37</v>
      </c>
      <c r="D103" s="140" t="s">
        <v>513</v>
      </c>
      <c r="E103" s="172" t="s">
        <v>36</v>
      </c>
      <c r="F103" s="172" t="s">
        <v>36</v>
      </c>
      <c r="G103" s="172" t="s">
        <v>37</v>
      </c>
      <c r="H103" s="172" t="s">
        <v>36</v>
      </c>
      <c r="I103" s="172" t="s">
        <v>203</v>
      </c>
      <c r="J103" s="172" t="s">
        <v>203</v>
      </c>
      <c r="K103" s="172" t="s">
        <v>203</v>
      </c>
      <c r="L103" s="172" t="s">
        <v>203</v>
      </c>
      <c r="M103" s="173" t="n">
        <v>23</v>
      </c>
      <c r="N103" s="173">
        <f>IF(S103=0,23-SUMIF(E103:L103,"U*",$E$9:$L$9),0)</f>
        <v/>
      </c>
      <c r="O103" s="174">
        <f>(SUM(VLOOKUP(E103,$W$14:$X$20,2)*E$9,VLOOKUP(F103,$W$14:$X$20,2)*F$9,VLOOKUP(G103,$W$14:$X$20,2)*G$9,VLOOKUP(H103,$W$14:$X$20,2)*H$9,VLOOKUP(I103,$W$14:$X$20,2)*I$9,VLOOKUP(J103,$W$14:$X$20,2)*J$9,VLOOKUP(K103,$W$14:$X$20,2)*K$9,VLOOKUP(L103,$W$14:$X$20,2)*L$9))</f>
        <v/>
      </c>
      <c r="P103" s="175">
        <f>O103/N103</f>
        <v/>
      </c>
      <c r="Q103" s="173">
        <f>COUNTIF(E103:L103,"U")</f>
        <v/>
      </c>
      <c r="R103" s="173">
        <f>COUNTIF(E103:L103,"UA")</f>
        <v/>
      </c>
      <c r="S103" s="173">
        <f>COUNTIF(E103:L103,"WH")</f>
        <v/>
      </c>
      <c r="T103" s="173" t="n"/>
      <c r="U103" s="176">
        <f>IF(Q103&lt;&gt;0,"FAIL",IF(R103&gt;0,"AB",IF(S103&gt;0,"WH","PASS")))</f>
        <v/>
      </c>
    </row>
    <row r="104" spans="1:24">
      <c r="A104" s="172" t="n">
        <v>31</v>
      </c>
      <c r="B104" s="224" t="n">
        <v>113216104098</v>
      </c>
      <c r="C104" s="224" t="s">
        <v>36</v>
      </c>
      <c r="D104" s="460" t="s">
        <v>459</v>
      </c>
      <c r="E104" s="172" t="s">
        <v>36</v>
      </c>
      <c r="F104" s="172" t="s">
        <v>37</v>
      </c>
      <c r="G104" s="172" t="s">
        <v>36</v>
      </c>
      <c r="H104" s="172" t="s">
        <v>36</v>
      </c>
      <c r="I104" s="172" t="s">
        <v>203</v>
      </c>
      <c r="J104" s="172" t="s">
        <v>203</v>
      </c>
      <c r="K104" s="172" t="s">
        <v>203</v>
      </c>
      <c r="L104" s="172" t="s">
        <v>203</v>
      </c>
      <c r="M104" s="173" t="n">
        <v>23</v>
      </c>
      <c r="N104" s="173">
        <f>IF(S104=0,23-SUMIF(E104:L104,"U*",$E$9:$L$9),0)</f>
        <v/>
      </c>
      <c r="O104" s="174">
        <f>(SUM(VLOOKUP(E104,$W$14:$X$20,2)*E$9,VLOOKUP(F104,$W$14:$X$20,2)*F$9,VLOOKUP(G104,$W$14:$X$20,2)*G$9,VLOOKUP(H104,$W$14:$X$20,2)*H$9,VLOOKUP(I104,$W$14:$X$20,2)*I$9,VLOOKUP(J104,$W$14:$X$20,2)*J$9,VLOOKUP(K104,$W$14:$X$20,2)*K$9,VLOOKUP(L104,$W$14:$X$20,2)*L$9))</f>
        <v/>
      </c>
      <c r="P104" s="175">
        <f>O104/N104</f>
        <v/>
      </c>
      <c r="Q104" s="173">
        <f>COUNTIF(E104:L104,"U")</f>
        <v/>
      </c>
      <c r="R104" s="173">
        <f>COUNTIF(E104:L104,"UA")</f>
        <v/>
      </c>
      <c r="S104" s="173">
        <f>COUNTIF(E104:L104,"WH")</f>
        <v/>
      </c>
      <c r="T104" s="172" t="n"/>
      <c r="U104" s="176">
        <f>IF(Q104&lt;&gt;0,"FAIL",IF(R104&gt;0,"AB",IF(S104&gt;0,"WH","PASS")))</f>
        <v/>
      </c>
    </row>
    <row r="105" spans="1:24">
      <c r="A105" s="172" t="n">
        <v>83</v>
      </c>
      <c r="B105" s="233" t="n">
        <v>113216104099</v>
      </c>
      <c r="C105" s="233" t="s">
        <v>37</v>
      </c>
      <c r="D105" s="140" t="s">
        <v>514</v>
      </c>
      <c r="E105" s="172" t="s">
        <v>38</v>
      </c>
      <c r="F105" s="172" t="s">
        <v>36</v>
      </c>
      <c r="G105" s="172" t="s">
        <v>37</v>
      </c>
      <c r="H105" s="172" t="s">
        <v>37</v>
      </c>
      <c r="I105" s="172" t="s">
        <v>203</v>
      </c>
      <c r="J105" s="172" t="s">
        <v>203</v>
      </c>
      <c r="K105" s="172" t="s">
        <v>203</v>
      </c>
      <c r="L105" s="172" t="s">
        <v>203</v>
      </c>
      <c r="M105" s="173" t="n">
        <v>23</v>
      </c>
      <c r="N105" s="173">
        <f>IF(S105=0,23-SUMIF(E105:L105,"U*",$E$9:$L$9),0)</f>
        <v/>
      </c>
      <c r="O105" s="174">
        <f>(SUM(VLOOKUP(E105,$W$14:$X$20,2)*E$9,VLOOKUP(F105,$W$14:$X$20,2)*F$9,VLOOKUP(G105,$W$14:$X$20,2)*G$9,VLOOKUP(H105,$W$14:$X$20,2)*H$9,VLOOKUP(I105,$W$14:$X$20,2)*I$9,VLOOKUP(J105,$W$14:$X$20,2)*J$9,VLOOKUP(K105,$W$14:$X$20,2)*K$9,VLOOKUP(L105,$W$14:$X$20,2)*L$9))</f>
        <v/>
      </c>
      <c r="P105" s="175">
        <f>O105/N105</f>
        <v/>
      </c>
      <c r="Q105" s="173">
        <f>COUNTIF(E105:L105,"U")</f>
        <v/>
      </c>
      <c r="R105" s="173">
        <f>COUNTIF(E105:L105,"UA")</f>
        <v/>
      </c>
      <c r="S105" s="173">
        <f>COUNTIF(E105:L105,"WH")</f>
        <v/>
      </c>
      <c r="T105" s="173" t="n"/>
      <c r="U105" s="176">
        <f>IF(Q105&lt;&gt;0,"FAIL",IF(R105&gt;0,"AB",IF(S105&gt;0,"WH","PASS")))</f>
        <v/>
      </c>
    </row>
    <row r="106" spans="1:24">
      <c r="A106" s="172" t="n">
        <v>84</v>
      </c>
      <c r="B106" s="232" t="n">
        <v>113216104100</v>
      </c>
      <c r="C106" s="233" t="s">
        <v>37</v>
      </c>
      <c r="D106" s="140" t="s">
        <v>515</v>
      </c>
      <c r="E106" s="172" t="s">
        <v>37</v>
      </c>
      <c r="F106" s="172" t="s">
        <v>37</v>
      </c>
      <c r="G106" s="172" t="s">
        <v>38</v>
      </c>
      <c r="H106" s="172" t="s">
        <v>37</v>
      </c>
      <c r="I106" s="172" t="s">
        <v>203</v>
      </c>
      <c r="J106" s="172" t="s">
        <v>203</v>
      </c>
      <c r="K106" s="172" t="s">
        <v>203</v>
      </c>
      <c r="L106" s="172" t="s">
        <v>203</v>
      </c>
      <c r="M106" s="173" t="n">
        <v>23</v>
      </c>
      <c r="N106" s="173">
        <f>IF(S106=0,23-SUMIF(E106:L106,"U*",$E$9:$L$9),0)</f>
        <v/>
      </c>
      <c r="O106" s="174">
        <f>(SUM(VLOOKUP(E106,$W$14:$X$20,2)*E$9,VLOOKUP(F106,$W$14:$X$20,2)*F$9,VLOOKUP(G106,$W$14:$X$20,2)*G$9,VLOOKUP(H106,$W$14:$X$20,2)*H$9,VLOOKUP(I106,$W$14:$X$20,2)*I$9,VLOOKUP(J106,$W$14:$X$20,2)*J$9,VLOOKUP(K106,$W$14:$X$20,2)*K$9,VLOOKUP(L106,$W$14:$X$20,2)*L$9))</f>
        <v/>
      </c>
      <c r="P106" s="175">
        <f>O106/N106</f>
        <v/>
      </c>
      <c r="Q106" s="173">
        <f>COUNTIF(E106:L106,"U")</f>
        <v/>
      </c>
      <c r="R106" s="173">
        <f>COUNTIF(E106:L106,"UA")</f>
        <v/>
      </c>
      <c r="S106" s="173">
        <f>COUNTIF(E106:L106,"WH")</f>
        <v/>
      </c>
      <c r="T106" s="173" t="n"/>
      <c r="U106" s="176">
        <f>IF(Q106&lt;&gt;0,"FAIL",IF(R106&gt;0,"AB",IF(S106&gt;0,"WH","PASS")))</f>
        <v/>
      </c>
    </row>
    <row r="107" spans="1:24">
      <c r="A107" s="172" t="n">
        <v>32</v>
      </c>
      <c r="B107" s="224" t="n">
        <v>113216104101</v>
      </c>
      <c r="C107" s="224" t="s">
        <v>36</v>
      </c>
      <c r="D107" s="461" t="s">
        <v>460</v>
      </c>
      <c r="E107" s="172" t="s">
        <v>37</v>
      </c>
      <c r="F107" s="172" t="s">
        <v>36</v>
      </c>
      <c r="G107" s="172" t="s">
        <v>36</v>
      </c>
      <c r="H107" s="172" t="s">
        <v>37</v>
      </c>
      <c r="I107" s="172" t="s">
        <v>203</v>
      </c>
      <c r="J107" s="172" t="s">
        <v>203</v>
      </c>
      <c r="K107" s="172" t="s">
        <v>203</v>
      </c>
      <c r="L107" s="172" t="s">
        <v>203</v>
      </c>
      <c r="M107" s="173" t="n">
        <v>23</v>
      </c>
      <c r="N107" s="173">
        <f>IF(S107=0,23-SUMIF(E107:L107,"U*",$E$9:$L$9),0)</f>
        <v/>
      </c>
      <c r="O107" s="174">
        <f>(SUM(VLOOKUP(E107,$W$14:$X$20,2)*E$9,VLOOKUP(F107,$W$14:$X$20,2)*F$9,VLOOKUP(G107,$W$14:$X$20,2)*G$9,VLOOKUP(H107,$W$14:$X$20,2)*H$9,VLOOKUP(I107,$W$14:$X$20,2)*I$9,VLOOKUP(J107,$W$14:$X$20,2)*J$9,VLOOKUP(K107,$W$14:$X$20,2)*K$9,VLOOKUP(L107,$W$14:$X$20,2)*L$9))</f>
        <v/>
      </c>
      <c r="P107" s="175">
        <f>O107/N107</f>
        <v/>
      </c>
      <c r="Q107" s="173">
        <f>COUNTIF(E107:L107,"U")</f>
        <v/>
      </c>
      <c r="R107" s="173">
        <f>COUNTIF(E107:L107,"UA")</f>
        <v/>
      </c>
      <c r="S107" s="173">
        <f>COUNTIF(E107:L107,"WH")</f>
        <v/>
      </c>
      <c r="T107" s="172" t="n"/>
      <c r="U107" s="176">
        <f>IF(Q107&lt;&gt;0,"FAIL",IF(R107&gt;0,"AB",IF(S107&gt;0,"WH","PASS")))</f>
        <v/>
      </c>
    </row>
    <row r="108" spans="1:24">
      <c r="A108" s="172" t="n">
        <v>150</v>
      </c>
      <c r="B108" s="457" t="n">
        <v>113216104102</v>
      </c>
      <c r="C108" s="456" t="s">
        <v>38</v>
      </c>
      <c r="D108" s="240" t="s">
        <v>582</v>
      </c>
      <c r="E108" s="172" t="s">
        <v>206</v>
      </c>
      <c r="F108" s="172" t="s">
        <v>38</v>
      </c>
      <c r="G108" s="172" t="s">
        <v>37</v>
      </c>
      <c r="H108" s="172" t="s">
        <v>38</v>
      </c>
      <c r="I108" s="172" t="s">
        <v>203</v>
      </c>
      <c r="J108" s="172" t="s">
        <v>203</v>
      </c>
      <c r="K108" s="172" t="s">
        <v>203</v>
      </c>
      <c r="L108" s="172" t="s">
        <v>203</v>
      </c>
      <c r="M108" s="173" t="n">
        <v>23</v>
      </c>
      <c r="N108" s="173">
        <f>IF(S108=0,23-SUMIF(E108:L108,"U*",$E$9:$L$9),0)</f>
        <v/>
      </c>
      <c r="O108" s="174">
        <f>(SUM(VLOOKUP(E108,$W$14:$X$20,2)*E$9,VLOOKUP(F108,$W$14:$X$20,2)*F$9,VLOOKUP(G108,$W$14:$X$20,2)*G$9,VLOOKUP(H108,$W$14:$X$20,2)*H$9,VLOOKUP(I108,$W$14:$X$20,2)*I$9,VLOOKUP(J108,$W$14:$X$20,2)*J$9,VLOOKUP(K108,$W$14:$X$20,2)*K$9,VLOOKUP(L108,$W$14:$X$20,2)*L$9))</f>
        <v/>
      </c>
      <c r="P108" s="175">
        <f>O108/N108</f>
        <v/>
      </c>
      <c r="Q108" s="173">
        <f>COUNTIF(E108:L108,"U")</f>
        <v/>
      </c>
      <c r="R108" s="173">
        <f>COUNTIF(E108:L108,"UA")</f>
        <v/>
      </c>
      <c r="S108" s="173">
        <f>COUNTIF(E108:L108,"WH")</f>
        <v/>
      </c>
      <c r="T108" s="173" t="n"/>
      <c r="U108" s="176">
        <f>IF(Q108&lt;&gt;0,"FAIL",IF(R108&gt;0,"AB",IF(S108&gt;0,"WH","PASS")))</f>
        <v/>
      </c>
    </row>
    <row r="109" spans="1:24">
      <c r="A109" s="172" t="n">
        <v>85</v>
      </c>
      <c r="B109" s="232" t="n">
        <v>113216104103</v>
      </c>
      <c r="C109" s="233" t="s">
        <v>37</v>
      </c>
      <c r="D109" s="140" t="s">
        <v>516</v>
      </c>
      <c r="E109" s="172" t="s">
        <v>38</v>
      </c>
      <c r="F109" s="172" t="s">
        <v>37</v>
      </c>
      <c r="G109" s="172" t="s">
        <v>37</v>
      </c>
      <c r="H109" s="172" t="s">
        <v>37</v>
      </c>
      <c r="I109" s="172" t="s">
        <v>203</v>
      </c>
      <c r="J109" s="172" t="s">
        <v>36</v>
      </c>
      <c r="K109" s="172" t="s">
        <v>203</v>
      </c>
      <c r="L109" s="172" t="s">
        <v>203</v>
      </c>
      <c r="M109" s="173" t="n">
        <v>23</v>
      </c>
      <c r="N109" s="173">
        <f>IF(S109=0,23-SUMIF(E109:L109,"U*",$E$9:$L$9),0)</f>
        <v/>
      </c>
      <c r="O109" s="174">
        <f>(SUM(VLOOKUP(E109,$W$14:$X$20,2)*E$9,VLOOKUP(F109,$W$14:$X$20,2)*F$9,VLOOKUP(G109,$W$14:$X$20,2)*G$9,VLOOKUP(H109,$W$14:$X$20,2)*H$9,VLOOKUP(I109,$W$14:$X$20,2)*I$9,VLOOKUP(J109,$W$14:$X$20,2)*J$9,VLOOKUP(K109,$W$14:$X$20,2)*K$9,VLOOKUP(L109,$W$14:$X$20,2)*L$9))</f>
        <v/>
      </c>
      <c r="P109" s="175">
        <f>O109/N109</f>
        <v/>
      </c>
      <c r="Q109" s="173">
        <f>COUNTIF(E109:L109,"U")</f>
        <v/>
      </c>
      <c r="R109" s="173">
        <f>COUNTIF(E109:L109,"UA")</f>
        <v/>
      </c>
      <c r="S109" s="173">
        <f>COUNTIF(E109:L109,"WH")</f>
        <v/>
      </c>
      <c r="T109" s="173" t="n"/>
      <c r="U109" s="176">
        <f>IF(Q109&lt;&gt;0,"FAIL",IF(R109&gt;0,"AB",IF(S109&gt;0,"WH","PASS")))</f>
        <v/>
      </c>
    </row>
    <row r="110" spans="1:24">
      <c r="A110" s="172" t="n">
        <v>151</v>
      </c>
      <c r="B110" s="456" t="n">
        <v>113216104104</v>
      </c>
      <c r="C110" s="456" t="s">
        <v>38</v>
      </c>
      <c r="D110" s="240" t="s">
        <v>583</v>
      </c>
      <c r="E110" s="172" t="s">
        <v>38</v>
      </c>
      <c r="F110" s="172" t="s">
        <v>37</v>
      </c>
      <c r="G110" s="172" t="s">
        <v>37</v>
      </c>
      <c r="H110" s="172" t="s">
        <v>37</v>
      </c>
      <c r="I110" s="172" t="s">
        <v>203</v>
      </c>
      <c r="J110" s="172" t="s">
        <v>203</v>
      </c>
      <c r="K110" s="172" t="s">
        <v>203</v>
      </c>
      <c r="L110" s="172" t="s">
        <v>203</v>
      </c>
      <c r="M110" s="173" t="n">
        <v>23</v>
      </c>
      <c r="N110" s="173">
        <f>IF(S110=0,23-SUMIF(E110:L110,"U*",$E$9:$L$9),0)</f>
        <v/>
      </c>
      <c r="O110" s="174">
        <f>(SUM(VLOOKUP(E110,$W$14:$X$20,2)*E$9,VLOOKUP(F110,$W$14:$X$20,2)*F$9,VLOOKUP(G110,$W$14:$X$20,2)*G$9,VLOOKUP(H110,$W$14:$X$20,2)*H$9,VLOOKUP(I110,$W$14:$X$20,2)*I$9,VLOOKUP(J110,$W$14:$X$20,2)*J$9,VLOOKUP(K110,$W$14:$X$20,2)*K$9,VLOOKUP(L110,$W$14:$X$20,2)*L$9))</f>
        <v/>
      </c>
      <c r="P110" s="175">
        <f>O110/N110</f>
        <v/>
      </c>
      <c r="Q110" s="173">
        <f>COUNTIF(E110:L110,"U")</f>
        <v/>
      </c>
      <c r="R110" s="173">
        <f>COUNTIF(E110:L110,"UA")</f>
        <v/>
      </c>
      <c r="S110" s="173">
        <f>COUNTIF(E110:L110,"WH")</f>
        <v/>
      </c>
      <c r="T110" s="172" t="n"/>
      <c r="U110" s="176">
        <f>IF(Q110&lt;&gt;0,"FAIL",IF(R110&gt;0,"AB",IF(S110&gt;0,"WH","PASS")))</f>
        <v/>
      </c>
    </row>
    <row r="111" spans="1:24">
      <c r="A111" s="172" t="n">
        <v>33</v>
      </c>
      <c r="B111" s="224" t="n">
        <v>113216104105</v>
      </c>
      <c r="C111" s="224" t="s">
        <v>36</v>
      </c>
      <c r="D111" s="461" t="s">
        <v>461</v>
      </c>
      <c r="E111" s="172" t="s">
        <v>38</v>
      </c>
      <c r="F111" s="172" t="s">
        <v>38</v>
      </c>
      <c r="G111" s="172" t="s">
        <v>37</v>
      </c>
      <c r="H111" s="172" t="s">
        <v>38</v>
      </c>
      <c r="I111" s="172" t="s">
        <v>203</v>
      </c>
      <c r="J111" s="172" t="s">
        <v>203</v>
      </c>
      <c r="K111" s="172" t="s">
        <v>36</v>
      </c>
      <c r="L111" s="172" t="s">
        <v>203</v>
      </c>
      <c r="M111" s="173" t="n">
        <v>23</v>
      </c>
      <c r="N111" s="173">
        <f>IF(S111=0,23-SUMIF(E111:L111,"U*",$E$9:$L$9),0)</f>
        <v/>
      </c>
      <c r="O111" s="174">
        <f>(SUM(VLOOKUP(E111,$W$14:$X$20,2)*E$9,VLOOKUP(F111,$W$14:$X$20,2)*F$9,VLOOKUP(G111,$W$14:$X$20,2)*G$9,VLOOKUP(H111,$W$14:$X$20,2)*H$9,VLOOKUP(I111,$W$14:$X$20,2)*I$9,VLOOKUP(J111,$W$14:$X$20,2)*J$9,VLOOKUP(K111,$W$14:$X$20,2)*K$9,VLOOKUP(L111,$W$14:$X$20,2)*L$9))</f>
        <v/>
      </c>
      <c r="P111" s="175">
        <f>O111/N111</f>
        <v/>
      </c>
      <c r="Q111" s="173">
        <f>COUNTIF(E111:L111,"U")</f>
        <v/>
      </c>
      <c r="R111" s="173">
        <f>COUNTIF(E111:L111,"UA")</f>
        <v/>
      </c>
      <c r="S111" s="173">
        <f>COUNTIF(E111:L111,"WH")</f>
        <v/>
      </c>
      <c r="T111" s="173" t="n"/>
      <c r="U111" s="176">
        <f>IF(Q111&lt;&gt;0,"FAIL",IF(R111&gt;0,"AB",IF(S111&gt;0,"WH","PASS")))</f>
        <v/>
      </c>
    </row>
    <row r="112" spans="1:24">
      <c r="A112" s="172" t="n">
        <v>152</v>
      </c>
      <c r="B112" s="457" t="n">
        <v>113216104107</v>
      </c>
      <c r="C112" s="456" t="s">
        <v>38</v>
      </c>
      <c r="D112" s="242" t="s">
        <v>584</v>
      </c>
      <c r="E112" s="172" t="s">
        <v>206</v>
      </c>
      <c r="F112" s="172" t="s">
        <v>37</v>
      </c>
      <c r="G112" s="172" t="s">
        <v>38</v>
      </c>
      <c r="H112" s="172" t="s">
        <v>208</v>
      </c>
      <c r="I112" s="172" t="s">
        <v>203</v>
      </c>
      <c r="J112" s="172" t="s">
        <v>203</v>
      </c>
      <c r="K112" s="172" t="s">
        <v>203</v>
      </c>
      <c r="L112" s="172" t="s">
        <v>203</v>
      </c>
      <c r="M112" s="173" t="n">
        <v>23</v>
      </c>
      <c r="N112" s="173">
        <f>IF(S112=0,23-SUMIF(E112:L112,"U*",$E$9:$L$9),0)</f>
        <v/>
      </c>
      <c r="O112" s="174">
        <f>(SUM(VLOOKUP(E112,$W$14:$X$20,2)*E$9,VLOOKUP(F112,$W$14:$X$20,2)*F$9,VLOOKUP(G112,$W$14:$X$20,2)*G$9,VLOOKUP(H112,$W$14:$X$20,2)*H$9,VLOOKUP(I112,$W$14:$X$20,2)*I$9,VLOOKUP(J112,$W$14:$X$20,2)*J$9,VLOOKUP(K112,$W$14:$X$20,2)*K$9,VLOOKUP(L112,$W$14:$X$20,2)*L$9))</f>
        <v/>
      </c>
      <c r="P112" s="175">
        <f>O112/N112</f>
        <v/>
      </c>
      <c r="Q112" s="173">
        <f>COUNTIF(E112:L112,"U")</f>
        <v/>
      </c>
      <c r="R112" s="173">
        <f>COUNTIF(E112:L112,"UA")</f>
        <v/>
      </c>
      <c r="S112" s="173">
        <f>COUNTIF(E112:L112,"WH")</f>
        <v/>
      </c>
      <c r="T112" s="173" t="n"/>
      <c r="U112" s="176">
        <f>IF(Q112&lt;&gt;0,"FAIL",IF(R112&gt;0,"AB",IF(S112&gt;0,"WH","PASS")))</f>
        <v/>
      </c>
    </row>
    <row r="113" spans="1:24">
      <c r="A113" s="172" t="n">
        <v>34</v>
      </c>
      <c r="B113" s="224" t="n">
        <v>113216104108</v>
      </c>
      <c r="C113" s="224" t="s">
        <v>36</v>
      </c>
      <c r="D113" s="460" t="s">
        <v>462</v>
      </c>
      <c r="E113" s="172" t="s">
        <v>38</v>
      </c>
      <c r="F113" s="172" t="s">
        <v>37</v>
      </c>
      <c r="G113" s="172" t="s">
        <v>38</v>
      </c>
      <c r="H113" s="172" t="s">
        <v>37</v>
      </c>
      <c r="I113" s="172" t="s">
        <v>203</v>
      </c>
      <c r="J113" s="172" t="s">
        <v>203</v>
      </c>
      <c r="K113" s="172" t="s">
        <v>203</v>
      </c>
      <c r="L113" s="172" t="s">
        <v>203</v>
      </c>
      <c r="M113" s="173" t="n">
        <v>23</v>
      </c>
      <c r="N113" s="173">
        <f>IF(S113=0,23-SUMIF(E113:L113,"U*",$E$9:$L$9),0)</f>
        <v/>
      </c>
      <c r="O113" s="174">
        <f>(SUM(VLOOKUP(E113,$W$14:$X$20,2)*E$9,VLOOKUP(F113,$W$14:$X$20,2)*F$9,VLOOKUP(G113,$W$14:$X$20,2)*G$9,VLOOKUP(H113,$W$14:$X$20,2)*H$9,VLOOKUP(I113,$W$14:$X$20,2)*I$9,VLOOKUP(J113,$W$14:$X$20,2)*J$9,VLOOKUP(K113,$W$14:$X$20,2)*K$9,VLOOKUP(L113,$W$14:$X$20,2)*L$9))</f>
        <v/>
      </c>
      <c r="P113" s="175">
        <f>O113/N113</f>
        <v/>
      </c>
      <c r="Q113" s="173">
        <f>COUNTIF(E113:L113,"U")</f>
        <v/>
      </c>
      <c r="R113" s="173">
        <f>COUNTIF(E113:L113,"UA")</f>
        <v/>
      </c>
      <c r="S113" s="173">
        <f>COUNTIF(E113:L113,"WH")</f>
        <v/>
      </c>
      <c r="T113" s="172" t="n"/>
      <c r="U113" s="176">
        <f>IF(Q113&lt;&gt;0,"FAIL",IF(R113&gt;0,"AB",IF(S113&gt;0,"WH","PASS")))</f>
        <v/>
      </c>
    </row>
    <row r="114" spans="1:24">
      <c r="A114" s="172" t="n">
        <v>35</v>
      </c>
      <c r="B114" s="224" t="n">
        <v>113216104109</v>
      </c>
      <c r="C114" s="224" t="s">
        <v>36</v>
      </c>
      <c r="D114" s="460" t="s">
        <v>463</v>
      </c>
      <c r="E114" s="172" t="s">
        <v>206</v>
      </c>
      <c r="F114" s="172" t="s">
        <v>37</v>
      </c>
      <c r="G114" s="172" t="s">
        <v>37</v>
      </c>
      <c r="H114" s="172" t="s">
        <v>38</v>
      </c>
      <c r="I114" s="172" t="s">
        <v>203</v>
      </c>
      <c r="J114" s="172" t="s">
        <v>36</v>
      </c>
      <c r="K114" s="172" t="s">
        <v>203</v>
      </c>
      <c r="L114" s="172" t="s">
        <v>203</v>
      </c>
      <c r="M114" s="173" t="n">
        <v>23</v>
      </c>
      <c r="N114" s="173">
        <f>IF(S114=0,23-SUMIF(E114:L114,"U*",$E$9:$L$9),0)</f>
        <v/>
      </c>
      <c r="O114" s="174">
        <f>(SUM(VLOOKUP(E114,$W$14:$X$20,2)*E$9,VLOOKUP(F114,$W$14:$X$20,2)*F$9,VLOOKUP(G114,$W$14:$X$20,2)*G$9,VLOOKUP(H114,$W$14:$X$20,2)*H$9,VLOOKUP(I114,$W$14:$X$20,2)*I$9,VLOOKUP(J114,$W$14:$X$20,2)*J$9,VLOOKUP(K114,$W$14:$X$20,2)*K$9,VLOOKUP(L114,$W$14:$X$20,2)*L$9))</f>
        <v/>
      </c>
      <c r="P114" s="175">
        <f>O114/N114</f>
        <v/>
      </c>
      <c r="Q114" s="173">
        <f>COUNTIF(E114:L114,"U")</f>
        <v/>
      </c>
      <c r="R114" s="173">
        <f>COUNTIF(E114:L114,"UA")</f>
        <v/>
      </c>
      <c r="S114" s="173">
        <f>COUNTIF(E114:L114,"WH")</f>
        <v/>
      </c>
      <c r="T114" s="173" t="n"/>
      <c r="U114" s="176">
        <f>IF(Q114&lt;&gt;0,"FAIL",IF(R114&gt;0,"AB",IF(S114&gt;0,"WH","PASS")))</f>
        <v/>
      </c>
    </row>
    <row r="115" spans="1:24">
      <c r="A115" s="172" t="n">
        <v>86</v>
      </c>
      <c r="B115" s="232" t="n">
        <v>113216104110</v>
      </c>
      <c r="C115" s="233" t="s">
        <v>37</v>
      </c>
      <c r="D115" s="140" t="s">
        <v>517</v>
      </c>
      <c r="E115" s="172" t="s">
        <v>38</v>
      </c>
      <c r="F115" s="172" t="s">
        <v>36</v>
      </c>
      <c r="G115" s="172" t="s">
        <v>38</v>
      </c>
      <c r="H115" s="172" t="s">
        <v>38</v>
      </c>
      <c r="I115" s="172" t="s">
        <v>203</v>
      </c>
      <c r="J115" s="172" t="s">
        <v>203</v>
      </c>
      <c r="K115" s="172" t="s">
        <v>203</v>
      </c>
      <c r="L115" s="172" t="s">
        <v>203</v>
      </c>
      <c r="M115" s="173" t="n">
        <v>23</v>
      </c>
      <c r="N115" s="173">
        <f>IF(S115=0,23-SUMIF(E115:L115,"U*",$E$9:$L$9),0)</f>
        <v/>
      </c>
      <c r="O115" s="174">
        <f>(SUM(VLOOKUP(E115,$W$14:$X$20,2)*E$9,VLOOKUP(F115,$W$14:$X$20,2)*F$9,VLOOKUP(G115,$W$14:$X$20,2)*G$9,VLOOKUP(H115,$W$14:$X$20,2)*H$9,VLOOKUP(I115,$W$14:$X$20,2)*I$9,VLOOKUP(J115,$W$14:$X$20,2)*J$9,VLOOKUP(K115,$W$14:$X$20,2)*K$9,VLOOKUP(L115,$W$14:$X$20,2)*L$9))</f>
        <v/>
      </c>
      <c r="P115" s="175">
        <f>O115/N115</f>
        <v/>
      </c>
      <c r="Q115" s="173">
        <f>COUNTIF(E115:L115,"U")</f>
        <v/>
      </c>
      <c r="R115" s="173">
        <f>COUNTIF(E115:L115,"UA")</f>
        <v/>
      </c>
      <c r="S115" s="173">
        <f>COUNTIF(E115:L115,"WH")</f>
        <v/>
      </c>
      <c r="T115" s="173" t="n"/>
      <c r="U115" s="176">
        <f>IF(Q115&lt;&gt;0,"FAIL",IF(R115&gt;0,"AB",IF(S115&gt;0,"WH","PASS")))</f>
        <v/>
      </c>
    </row>
    <row r="116" spans="1:24">
      <c r="A116" s="172" t="n">
        <v>153</v>
      </c>
      <c r="B116" s="457" t="n">
        <v>113216104111</v>
      </c>
      <c r="C116" s="456" t="s">
        <v>38</v>
      </c>
      <c r="D116" s="240" t="s">
        <v>585</v>
      </c>
      <c r="E116" s="172" t="s">
        <v>38</v>
      </c>
      <c r="F116" s="172" t="s">
        <v>37</v>
      </c>
      <c r="G116" s="172" t="s">
        <v>38</v>
      </c>
      <c r="H116" s="172" t="s">
        <v>38</v>
      </c>
      <c r="I116" s="172" t="s">
        <v>203</v>
      </c>
      <c r="J116" s="172" t="s">
        <v>203</v>
      </c>
      <c r="K116" s="172" t="s">
        <v>36</v>
      </c>
      <c r="L116" s="172" t="s">
        <v>203</v>
      </c>
      <c r="M116" s="173" t="n">
        <v>23</v>
      </c>
      <c r="N116" s="173">
        <f>IF(S116=0,23-SUMIF(E116:L116,"U*",$E$9:$L$9),0)</f>
        <v/>
      </c>
      <c r="O116" s="174">
        <f>(SUM(VLOOKUP(E116,$W$14:$X$20,2)*E$9,VLOOKUP(F116,$W$14:$X$20,2)*F$9,VLOOKUP(G116,$W$14:$X$20,2)*G$9,VLOOKUP(H116,$W$14:$X$20,2)*H$9,VLOOKUP(I116,$W$14:$X$20,2)*I$9,VLOOKUP(J116,$W$14:$X$20,2)*J$9,VLOOKUP(K116,$W$14:$X$20,2)*K$9,VLOOKUP(L116,$W$14:$X$20,2)*L$9))</f>
        <v/>
      </c>
      <c r="P116" s="175">
        <f>O116/N116</f>
        <v/>
      </c>
      <c r="Q116" s="173">
        <f>COUNTIF(E116:L116,"U")</f>
        <v/>
      </c>
      <c r="R116" s="173">
        <f>COUNTIF(E116:L116,"UA")</f>
        <v/>
      </c>
      <c r="S116" s="173">
        <f>COUNTIF(E116:L116,"WH")</f>
        <v/>
      </c>
      <c r="T116" s="172" t="n"/>
      <c r="U116" s="176">
        <f>IF(Q116&lt;&gt;0,"FAIL",IF(R116&gt;0,"AB",IF(S116&gt;0,"WH","PASS")))</f>
        <v/>
      </c>
    </row>
    <row r="117" spans="1:24">
      <c r="A117" s="172" t="n">
        <v>87</v>
      </c>
      <c r="B117" s="232" t="n">
        <v>113216104112</v>
      </c>
      <c r="C117" s="233" t="s">
        <v>37</v>
      </c>
      <c r="D117" s="140" t="s">
        <v>518</v>
      </c>
      <c r="E117" s="172" t="s">
        <v>38</v>
      </c>
      <c r="F117" s="172" t="s">
        <v>37</v>
      </c>
      <c r="G117" s="172" t="s">
        <v>38</v>
      </c>
      <c r="H117" s="172" t="s">
        <v>38</v>
      </c>
      <c r="I117" s="172" t="s">
        <v>203</v>
      </c>
      <c r="J117" s="172" t="s">
        <v>203</v>
      </c>
      <c r="K117" s="172" t="s">
        <v>203</v>
      </c>
      <c r="L117" s="172" t="s">
        <v>203</v>
      </c>
      <c r="M117" s="173" t="n">
        <v>23</v>
      </c>
      <c r="N117" s="173">
        <f>IF(S117=0,23-SUMIF(E117:L117,"U*",$E$9:$L$9),0)</f>
        <v/>
      </c>
      <c r="O117" s="174">
        <f>(SUM(VLOOKUP(E117,$W$14:$X$20,2)*E$9,VLOOKUP(F117,$W$14:$X$20,2)*F$9,VLOOKUP(G117,$W$14:$X$20,2)*G$9,VLOOKUP(H117,$W$14:$X$20,2)*H$9,VLOOKUP(I117,$W$14:$X$20,2)*I$9,VLOOKUP(J117,$W$14:$X$20,2)*J$9,VLOOKUP(K117,$W$14:$X$20,2)*K$9,VLOOKUP(L117,$W$14:$X$20,2)*L$9))</f>
        <v/>
      </c>
      <c r="P117" s="175">
        <f>O117/N117</f>
        <v/>
      </c>
      <c r="Q117" s="173">
        <f>COUNTIF(E117:L117,"U")</f>
        <v/>
      </c>
      <c r="R117" s="173">
        <f>COUNTIF(E117:L117,"UA")</f>
        <v/>
      </c>
      <c r="S117" s="173">
        <f>COUNTIF(E117:L117,"WH")</f>
        <v/>
      </c>
      <c r="T117" s="173" t="n"/>
      <c r="U117" s="176">
        <f>IF(Q117&lt;&gt;0,"FAIL",IF(R117&gt;0,"AB",IF(S117&gt;0,"WH","PASS")))</f>
        <v/>
      </c>
    </row>
    <row r="118" spans="1:24">
      <c r="A118" s="172" t="n">
        <v>36</v>
      </c>
      <c r="B118" s="224" t="n">
        <v>113216104113</v>
      </c>
      <c r="C118" s="224" t="s">
        <v>36</v>
      </c>
      <c r="D118" s="460" t="s">
        <v>464</v>
      </c>
      <c r="E118" s="172" t="s">
        <v>38</v>
      </c>
      <c r="F118" s="172" t="s">
        <v>37</v>
      </c>
      <c r="G118" s="172" t="s">
        <v>37</v>
      </c>
      <c r="H118" s="172" t="s">
        <v>38</v>
      </c>
      <c r="I118" s="172" t="s">
        <v>203</v>
      </c>
      <c r="J118" s="172" t="s">
        <v>203</v>
      </c>
      <c r="K118" s="172" t="s">
        <v>203</v>
      </c>
      <c r="L118" s="172" t="s">
        <v>203</v>
      </c>
      <c r="M118" s="173" t="n">
        <v>23</v>
      </c>
      <c r="N118" s="173">
        <f>IF(S118=0,23-SUMIF(E118:L118,"U*",$E$9:$L$9),0)</f>
        <v/>
      </c>
      <c r="O118" s="174">
        <f>(SUM(VLOOKUP(E118,$W$14:$X$20,2)*E$9,VLOOKUP(F118,$W$14:$X$20,2)*F$9,VLOOKUP(G118,$W$14:$X$20,2)*G$9,VLOOKUP(H118,$W$14:$X$20,2)*H$9,VLOOKUP(I118,$W$14:$X$20,2)*I$9,VLOOKUP(J118,$W$14:$X$20,2)*J$9,VLOOKUP(K118,$W$14:$X$20,2)*K$9,VLOOKUP(L118,$W$14:$X$20,2)*L$9))</f>
        <v/>
      </c>
      <c r="P118" s="175">
        <f>O118/N118</f>
        <v/>
      </c>
      <c r="Q118" s="173">
        <f>COUNTIF(E118:L118,"U")</f>
        <v/>
      </c>
      <c r="R118" s="173">
        <f>COUNTIF(E118:L118,"UA")</f>
        <v/>
      </c>
      <c r="S118" s="173">
        <f>COUNTIF(E118:L118,"WH")</f>
        <v/>
      </c>
      <c r="T118" s="173" t="n"/>
      <c r="U118" s="176">
        <f>IF(Q118&lt;&gt;0,"FAIL",IF(R118&gt;0,"AB",IF(S118&gt;0,"WH","PASS")))</f>
        <v/>
      </c>
    </row>
    <row r="119" spans="1:24">
      <c r="A119" s="172" t="n">
        <v>88</v>
      </c>
      <c r="B119" s="232" t="n">
        <v>113216104114</v>
      </c>
      <c r="C119" s="233" t="s">
        <v>37</v>
      </c>
      <c r="D119" s="140" t="s">
        <v>519</v>
      </c>
      <c r="E119" s="172" t="s">
        <v>37</v>
      </c>
      <c r="F119" s="172" t="s">
        <v>36</v>
      </c>
      <c r="G119" s="172" t="s">
        <v>37</v>
      </c>
      <c r="H119" s="172" t="s">
        <v>37</v>
      </c>
      <c r="I119" s="172" t="s">
        <v>203</v>
      </c>
      <c r="J119" s="172" t="s">
        <v>203</v>
      </c>
      <c r="K119" s="172" t="s">
        <v>203</v>
      </c>
      <c r="L119" s="172" t="s">
        <v>203</v>
      </c>
      <c r="M119" s="173" t="n">
        <v>23</v>
      </c>
      <c r="N119" s="173">
        <f>IF(S119=0,23-SUMIF(E119:L119,"U*",$E$9:$L$9),0)</f>
        <v/>
      </c>
      <c r="O119" s="174">
        <f>(SUM(VLOOKUP(E119,$W$14:$X$20,2)*E$9,VLOOKUP(F119,$W$14:$X$20,2)*F$9,VLOOKUP(G119,$W$14:$X$20,2)*G$9,VLOOKUP(H119,$W$14:$X$20,2)*H$9,VLOOKUP(I119,$W$14:$X$20,2)*I$9,VLOOKUP(J119,$W$14:$X$20,2)*J$9,VLOOKUP(K119,$W$14:$X$20,2)*K$9,VLOOKUP(L119,$W$14:$X$20,2)*L$9))</f>
        <v/>
      </c>
      <c r="P119" s="175">
        <f>O119/N119</f>
        <v/>
      </c>
      <c r="Q119" s="173">
        <f>COUNTIF(E119:L119,"U")</f>
        <v/>
      </c>
      <c r="R119" s="173">
        <f>COUNTIF(E119:L119,"UA")</f>
        <v/>
      </c>
      <c r="S119" s="173">
        <f>COUNTIF(E119:L119,"WH")</f>
        <v/>
      </c>
      <c r="T119" s="172" t="n"/>
      <c r="U119" s="176">
        <f>IF(Q119&lt;&gt;0,"FAIL",IF(R119&gt;0,"AB",IF(S119&gt;0,"WH","PASS")))</f>
        <v/>
      </c>
    </row>
    <row r="120" spans="1:24">
      <c r="A120" s="172" t="n">
        <v>37</v>
      </c>
      <c r="B120" s="224" t="n">
        <v>113216104115</v>
      </c>
      <c r="C120" s="224" t="s">
        <v>36</v>
      </c>
      <c r="D120" s="461" t="s">
        <v>465</v>
      </c>
      <c r="E120" s="172" t="s">
        <v>208</v>
      </c>
      <c r="F120" s="172" t="s">
        <v>37</v>
      </c>
      <c r="G120" s="172" t="s">
        <v>37</v>
      </c>
      <c r="H120" s="172" t="s">
        <v>38</v>
      </c>
      <c r="I120" s="172" t="s">
        <v>203</v>
      </c>
      <c r="J120" s="172" t="s">
        <v>203</v>
      </c>
      <c r="K120" s="172" t="s">
        <v>203</v>
      </c>
      <c r="L120" s="172" t="s">
        <v>203</v>
      </c>
      <c r="M120" s="173" t="n">
        <v>23</v>
      </c>
      <c r="N120" s="173">
        <f>IF(S120=0,23-SUMIF(E120:L120,"U*",$E$9:$L$9),0)</f>
        <v/>
      </c>
      <c r="O120" s="174">
        <f>(SUM(VLOOKUP(E120,$W$14:$X$20,2)*E$9,VLOOKUP(F120,$W$14:$X$20,2)*F$9,VLOOKUP(G120,$W$14:$X$20,2)*G$9,VLOOKUP(H120,$W$14:$X$20,2)*H$9,VLOOKUP(I120,$W$14:$X$20,2)*I$9,VLOOKUP(J120,$W$14:$X$20,2)*J$9,VLOOKUP(K120,$W$14:$X$20,2)*K$9,VLOOKUP(L120,$W$14:$X$20,2)*L$9))</f>
        <v/>
      </c>
      <c r="P120" s="175">
        <f>O120/N120</f>
        <v/>
      </c>
      <c r="Q120" s="173">
        <f>COUNTIF(E120:L120,"U")</f>
        <v/>
      </c>
      <c r="R120" s="173">
        <f>COUNTIF(E120:L120,"UA")</f>
        <v/>
      </c>
      <c r="S120" s="173">
        <f>COUNTIF(E120:L120,"WH")</f>
        <v/>
      </c>
      <c r="T120" s="173" t="n"/>
      <c r="U120" s="176">
        <f>IF(Q120&lt;&gt;0,"FAIL",IF(R120&gt;0,"AB",IF(S120&gt;0,"WH","PASS")))</f>
        <v/>
      </c>
    </row>
    <row r="121" spans="1:24">
      <c r="A121" s="172" t="n">
        <v>89</v>
      </c>
      <c r="B121" s="232" t="n">
        <v>113216104117</v>
      </c>
      <c r="C121" s="233" t="s">
        <v>37</v>
      </c>
      <c r="D121" s="140" t="s">
        <v>520</v>
      </c>
      <c r="E121" s="172" t="s">
        <v>38</v>
      </c>
      <c r="F121" s="172" t="s">
        <v>38</v>
      </c>
      <c r="G121" s="172" t="s">
        <v>208</v>
      </c>
      <c r="H121" s="172" t="s">
        <v>37</v>
      </c>
      <c r="I121" s="172" t="s">
        <v>36</v>
      </c>
      <c r="J121" s="172" t="s">
        <v>203</v>
      </c>
      <c r="K121" s="172" t="s">
        <v>36</v>
      </c>
      <c r="L121" s="172" t="s">
        <v>203</v>
      </c>
      <c r="M121" s="173" t="n">
        <v>23</v>
      </c>
      <c r="N121" s="173">
        <f>IF(S121=0,23-SUMIF(E121:L121,"U*",$E$9:$L$9),0)</f>
        <v/>
      </c>
      <c r="O121" s="174">
        <f>(SUM(VLOOKUP(E121,$W$14:$X$20,2)*E$9,VLOOKUP(F121,$W$14:$X$20,2)*F$9,VLOOKUP(G121,$W$14:$X$20,2)*G$9,VLOOKUP(H121,$W$14:$X$20,2)*H$9,VLOOKUP(I121,$W$14:$X$20,2)*I$9,VLOOKUP(J121,$W$14:$X$20,2)*J$9,VLOOKUP(K121,$W$14:$X$20,2)*K$9,VLOOKUP(L121,$W$14:$X$20,2)*L$9))</f>
        <v/>
      </c>
      <c r="P121" s="175">
        <f>O121/N121</f>
        <v/>
      </c>
      <c r="Q121" s="173">
        <f>COUNTIF(E121:L121,"U")</f>
        <v/>
      </c>
      <c r="R121" s="173">
        <f>COUNTIF(E121:L121,"UA")</f>
        <v/>
      </c>
      <c r="S121" s="173">
        <f>COUNTIF(E121:L121,"WH")</f>
        <v/>
      </c>
      <c r="T121" s="173" t="n"/>
      <c r="U121" s="176">
        <f>IF(Q121&lt;&gt;0,"FAIL",IF(R121&gt;0,"AB",IF(S121&gt;0,"WH","PASS")))</f>
        <v/>
      </c>
    </row>
    <row r="122" spans="1:24">
      <c r="A122" s="172" t="n">
        <v>90</v>
      </c>
      <c r="B122" s="232" t="n">
        <v>113216104118</v>
      </c>
      <c r="C122" s="233" t="s">
        <v>37</v>
      </c>
      <c r="D122" s="140" t="s">
        <v>521</v>
      </c>
      <c r="E122" s="172" t="s">
        <v>206</v>
      </c>
      <c r="F122" s="172" t="s">
        <v>37</v>
      </c>
      <c r="G122" s="172" t="s">
        <v>206</v>
      </c>
      <c r="H122" s="172" t="s">
        <v>208</v>
      </c>
      <c r="I122" s="172" t="s">
        <v>203</v>
      </c>
      <c r="J122" s="172" t="s">
        <v>36</v>
      </c>
      <c r="K122" s="172" t="s">
        <v>36</v>
      </c>
      <c r="L122" s="172" t="s">
        <v>203</v>
      </c>
      <c r="M122" s="173" t="n">
        <v>23</v>
      </c>
      <c r="N122" s="173">
        <f>IF(S122=0,23-SUMIF(E122:L122,"U*",$E$9:$L$9),0)</f>
        <v/>
      </c>
      <c r="O122" s="174">
        <f>(SUM(VLOOKUP(E122,$W$14:$X$20,2)*E$9,VLOOKUP(F122,$W$14:$X$20,2)*F$9,VLOOKUP(G122,$W$14:$X$20,2)*G$9,VLOOKUP(H122,$W$14:$X$20,2)*H$9,VLOOKUP(I122,$W$14:$X$20,2)*I$9,VLOOKUP(J122,$W$14:$X$20,2)*J$9,VLOOKUP(K122,$W$14:$X$20,2)*K$9,VLOOKUP(L122,$W$14:$X$20,2)*L$9))</f>
        <v/>
      </c>
      <c r="P122" s="175">
        <f>O122/N122</f>
        <v/>
      </c>
      <c r="Q122" s="173">
        <f>COUNTIF(E122:L122,"U")</f>
        <v/>
      </c>
      <c r="R122" s="173">
        <f>COUNTIF(E122:L122,"UA")</f>
        <v/>
      </c>
      <c r="S122" s="173">
        <f>COUNTIF(E122:L122,"WH")</f>
        <v/>
      </c>
      <c r="T122" s="172" t="n"/>
      <c r="U122" s="176">
        <f>IF(Q122&lt;&gt;0,"FAIL",IF(R122&gt;0,"AB",IF(S122&gt;0,"WH","PASS")))</f>
        <v/>
      </c>
    </row>
    <row r="123" spans="1:24">
      <c r="A123" s="172" t="n">
        <v>38</v>
      </c>
      <c r="B123" s="224" t="n">
        <v>113216104119</v>
      </c>
      <c r="C123" s="224" t="s">
        <v>36</v>
      </c>
      <c r="D123" s="460" t="s">
        <v>466</v>
      </c>
      <c r="E123" s="172" t="s">
        <v>37</v>
      </c>
      <c r="F123" s="172" t="s">
        <v>37</v>
      </c>
      <c r="G123" s="172" t="s">
        <v>38</v>
      </c>
      <c r="H123" s="172" t="s">
        <v>37</v>
      </c>
      <c r="I123" s="172" t="s">
        <v>203</v>
      </c>
      <c r="J123" s="172" t="s">
        <v>203</v>
      </c>
      <c r="K123" s="172" t="s">
        <v>203</v>
      </c>
      <c r="L123" s="172" t="s">
        <v>203</v>
      </c>
      <c r="M123" s="173" t="n">
        <v>23</v>
      </c>
      <c r="N123" s="173">
        <f>IF(S123=0,23-SUMIF(E123:L123,"U*",$E$9:$L$9),0)</f>
        <v/>
      </c>
      <c r="O123" s="174">
        <f>(SUM(VLOOKUP(E123,$W$14:$X$20,2)*E$9,VLOOKUP(F123,$W$14:$X$20,2)*F$9,VLOOKUP(G123,$W$14:$X$20,2)*G$9,VLOOKUP(H123,$W$14:$X$20,2)*H$9,VLOOKUP(I123,$W$14:$X$20,2)*I$9,VLOOKUP(J123,$W$14:$X$20,2)*J$9,VLOOKUP(K123,$W$14:$X$20,2)*K$9,VLOOKUP(L123,$W$14:$X$20,2)*L$9))</f>
        <v/>
      </c>
      <c r="P123" s="175">
        <f>O123/N123</f>
        <v/>
      </c>
      <c r="Q123" s="173">
        <f>COUNTIF(E123:L123,"U")</f>
        <v/>
      </c>
      <c r="R123" s="173">
        <f>COUNTIF(E123:L123,"UA")</f>
        <v/>
      </c>
      <c r="S123" s="173">
        <f>COUNTIF(E123:L123,"WH")</f>
        <v/>
      </c>
      <c r="T123" s="173" t="n"/>
      <c r="U123" s="176">
        <f>IF(Q123&lt;&gt;0,"FAIL",IF(R123&gt;0,"AB",IF(S123&gt;0,"WH","PASS")))</f>
        <v/>
      </c>
    </row>
    <row r="124" spans="1:24">
      <c r="A124" s="172" t="n">
        <v>154</v>
      </c>
      <c r="B124" s="457" t="n">
        <v>113216104120</v>
      </c>
      <c r="C124" s="456" t="s">
        <v>38</v>
      </c>
      <c r="D124" s="240" t="s">
        <v>586</v>
      </c>
      <c r="E124" s="172" t="s">
        <v>37</v>
      </c>
      <c r="F124" s="172" t="s">
        <v>38</v>
      </c>
      <c r="G124" s="172" t="s">
        <v>38</v>
      </c>
      <c r="H124" s="172" t="s">
        <v>37</v>
      </c>
      <c r="I124" s="172" t="s">
        <v>203</v>
      </c>
      <c r="J124" s="172" t="s">
        <v>203</v>
      </c>
      <c r="K124" s="172" t="s">
        <v>36</v>
      </c>
      <c r="L124" s="172" t="s">
        <v>203</v>
      </c>
      <c r="M124" s="173" t="n">
        <v>23</v>
      </c>
      <c r="N124" s="173">
        <f>IF(S124=0,23-SUMIF(E124:L124,"U*",$E$9:$L$9),0)</f>
        <v/>
      </c>
      <c r="O124" s="174">
        <f>(SUM(VLOOKUP(E124,$W$14:$X$20,2)*E$9,VLOOKUP(F124,$W$14:$X$20,2)*F$9,VLOOKUP(G124,$W$14:$X$20,2)*G$9,VLOOKUP(H124,$W$14:$X$20,2)*H$9,VLOOKUP(I124,$W$14:$X$20,2)*I$9,VLOOKUP(J124,$W$14:$X$20,2)*J$9,VLOOKUP(K124,$W$14:$X$20,2)*K$9,VLOOKUP(L124,$W$14:$X$20,2)*L$9))</f>
        <v/>
      </c>
      <c r="P124" s="175">
        <f>O124/N124</f>
        <v/>
      </c>
      <c r="Q124" s="173">
        <f>COUNTIF(E124:L124,"U")</f>
        <v/>
      </c>
      <c r="R124" s="173">
        <f>COUNTIF(E124:L124,"UA")</f>
        <v/>
      </c>
      <c r="S124" s="173">
        <f>COUNTIF(E124:L124,"WH")</f>
        <v/>
      </c>
      <c r="T124" s="173" t="n"/>
      <c r="U124" s="176">
        <f>IF(Q124&lt;&gt;0,"FAIL",IF(R124&gt;0,"AB",IF(S124&gt;0,"WH","PASS")))</f>
        <v/>
      </c>
    </row>
    <row r="125" spans="1:24">
      <c r="A125" s="172" t="n">
        <v>91</v>
      </c>
      <c r="B125" s="232" t="n">
        <v>113216104121</v>
      </c>
      <c r="C125" s="233" t="s">
        <v>37</v>
      </c>
      <c r="D125" s="140" t="s">
        <v>522</v>
      </c>
      <c r="E125" s="172" t="s">
        <v>206</v>
      </c>
      <c r="F125" s="172" t="s">
        <v>208</v>
      </c>
      <c r="G125" s="172" t="s">
        <v>38</v>
      </c>
      <c r="H125" s="172" t="s">
        <v>208</v>
      </c>
      <c r="I125" s="172" t="s">
        <v>203</v>
      </c>
      <c r="J125" s="172" t="s">
        <v>203</v>
      </c>
      <c r="K125" s="172" t="s">
        <v>36</v>
      </c>
      <c r="L125" s="172" t="s">
        <v>203</v>
      </c>
      <c r="M125" s="173" t="n">
        <v>23</v>
      </c>
      <c r="N125" s="173">
        <f>IF(S125=0,23-SUMIF(E125:L125,"U*",$E$9:$L$9),0)</f>
        <v/>
      </c>
      <c r="O125" s="174">
        <f>(SUM(VLOOKUP(E125,$W$14:$X$20,2)*E$9,VLOOKUP(F125,$W$14:$X$20,2)*F$9,VLOOKUP(G125,$W$14:$X$20,2)*G$9,VLOOKUP(H125,$W$14:$X$20,2)*H$9,VLOOKUP(I125,$W$14:$X$20,2)*I$9,VLOOKUP(J125,$W$14:$X$20,2)*J$9,VLOOKUP(K125,$W$14:$X$20,2)*K$9,VLOOKUP(L125,$W$14:$X$20,2)*L$9))</f>
        <v/>
      </c>
      <c r="P125" s="175">
        <f>O125/N125</f>
        <v/>
      </c>
      <c r="Q125" s="173">
        <f>COUNTIF(E125:L125,"U")</f>
        <v/>
      </c>
      <c r="R125" s="173">
        <f>COUNTIF(E125:L125,"UA")</f>
        <v/>
      </c>
      <c r="S125" s="173">
        <f>COUNTIF(E125:L125,"WH")</f>
        <v/>
      </c>
      <c r="T125" s="172" t="n"/>
      <c r="U125" s="176">
        <f>IF(Q125&lt;&gt;0,"FAIL",IF(R125&gt;0,"AB",IF(S125&gt;0,"WH","PASS")))</f>
        <v/>
      </c>
    </row>
    <row r="126" spans="1:24">
      <c r="A126" s="172" t="n">
        <v>92</v>
      </c>
      <c r="B126" s="232" t="n">
        <v>113216104122</v>
      </c>
      <c r="C126" s="233" t="s">
        <v>37</v>
      </c>
      <c r="D126" s="140" t="s">
        <v>523</v>
      </c>
      <c r="E126" s="172" t="s">
        <v>38</v>
      </c>
      <c r="F126" s="172" t="s">
        <v>37</v>
      </c>
      <c r="G126" s="172" t="s">
        <v>37</v>
      </c>
      <c r="H126" s="172" t="s">
        <v>38</v>
      </c>
      <c r="I126" s="172" t="s">
        <v>203</v>
      </c>
      <c r="J126" s="172" t="s">
        <v>203</v>
      </c>
      <c r="K126" s="172" t="s">
        <v>203</v>
      </c>
      <c r="L126" s="172" t="s">
        <v>203</v>
      </c>
      <c r="M126" s="173" t="n">
        <v>23</v>
      </c>
      <c r="N126" s="173">
        <f>IF(S126=0,23-SUMIF(E126:L126,"U*",$E$9:$L$9),0)</f>
        <v/>
      </c>
      <c r="O126" s="174">
        <f>(SUM(VLOOKUP(E126,$W$14:$X$20,2)*E$9,VLOOKUP(F126,$W$14:$X$20,2)*F$9,VLOOKUP(G126,$W$14:$X$20,2)*G$9,VLOOKUP(H126,$W$14:$X$20,2)*H$9,VLOOKUP(I126,$W$14:$X$20,2)*I$9,VLOOKUP(J126,$W$14:$X$20,2)*J$9,VLOOKUP(K126,$W$14:$X$20,2)*K$9,VLOOKUP(L126,$W$14:$X$20,2)*L$9))</f>
        <v/>
      </c>
      <c r="P126" s="175">
        <f>O126/N126</f>
        <v/>
      </c>
      <c r="Q126" s="173">
        <f>COUNTIF(E126:L126,"U")</f>
        <v/>
      </c>
      <c r="R126" s="173">
        <f>COUNTIF(E126:L126,"UA")</f>
        <v/>
      </c>
      <c r="S126" s="173">
        <f>COUNTIF(E126:L126,"WH")</f>
        <v/>
      </c>
      <c r="T126" s="173" t="n"/>
      <c r="U126" s="176">
        <f>IF(Q126&lt;&gt;0,"FAIL",IF(R126&gt;0,"AB",IF(S126&gt;0,"WH","PASS")))</f>
        <v/>
      </c>
    </row>
    <row r="127" spans="1:24">
      <c r="A127" s="172" t="n">
        <v>39</v>
      </c>
      <c r="B127" s="224" t="n">
        <v>113216104123</v>
      </c>
      <c r="C127" s="224" t="s">
        <v>36</v>
      </c>
      <c r="D127" s="460" t="s">
        <v>467</v>
      </c>
      <c r="E127" s="172" t="s">
        <v>37</v>
      </c>
      <c r="F127" s="172" t="s">
        <v>203</v>
      </c>
      <c r="G127" s="172" t="s">
        <v>38</v>
      </c>
      <c r="H127" s="172" t="s">
        <v>36</v>
      </c>
      <c r="I127" s="172" t="s">
        <v>203</v>
      </c>
      <c r="J127" s="172" t="s">
        <v>203</v>
      </c>
      <c r="K127" s="172" t="s">
        <v>203</v>
      </c>
      <c r="L127" s="172" t="s">
        <v>203</v>
      </c>
      <c r="M127" s="173" t="n">
        <v>23</v>
      </c>
      <c r="N127" s="173">
        <f>IF(S127=0,23-SUMIF(E127:L127,"U*",$E$9:$L$9),0)</f>
        <v/>
      </c>
      <c r="O127" s="174">
        <f>(SUM(VLOOKUP(E127,$W$14:$X$20,2)*E$9,VLOOKUP(F127,$W$14:$X$20,2)*F$9,VLOOKUP(G127,$W$14:$X$20,2)*G$9,VLOOKUP(H127,$W$14:$X$20,2)*H$9,VLOOKUP(I127,$W$14:$X$20,2)*I$9,VLOOKUP(J127,$W$14:$X$20,2)*J$9,VLOOKUP(K127,$W$14:$X$20,2)*K$9,VLOOKUP(L127,$W$14:$X$20,2)*L$9))</f>
        <v/>
      </c>
      <c r="P127" s="175">
        <f>O127/N127</f>
        <v/>
      </c>
      <c r="Q127" s="173">
        <f>COUNTIF(E127:L127,"U")</f>
        <v/>
      </c>
      <c r="R127" s="173">
        <f>COUNTIF(E127:L127,"UA")</f>
        <v/>
      </c>
      <c r="S127" s="173">
        <f>COUNTIF(E127:L127,"WH")</f>
        <v/>
      </c>
      <c r="T127" s="173" t="n"/>
      <c r="U127" s="176">
        <f>IF(Q127&lt;&gt;0,"FAIL",IF(R127&gt;0,"AB",IF(S127&gt;0,"WH","PASS")))</f>
        <v/>
      </c>
    </row>
    <row r="128" spans="1:24">
      <c r="A128" s="172" t="n">
        <v>40</v>
      </c>
      <c r="B128" s="224" t="n">
        <v>113216104124</v>
      </c>
      <c r="C128" s="224" t="s">
        <v>36</v>
      </c>
      <c r="D128" s="460" t="s">
        <v>468</v>
      </c>
      <c r="E128" s="172" t="s">
        <v>36</v>
      </c>
      <c r="F128" s="172" t="s">
        <v>37</v>
      </c>
      <c r="G128" s="172" t="s">
        <v>36</v>
      </c>
      <c r="H128" s="172" t="s">
        <v>36</v>
      </c>
      <c r="I128" s="172" t="s">
        <v>203</v>
      </c>
      <c r="J128" s="172" t="s">
        <v>203</v>
      </c>
      <c r="K128" s="172" t="s">
        <v>203</v>
      </c>
      <c r="L128" s="172" t="s">
        <v>203</v>
      </c>
      <c r="M128" s="173" t="n">
        <v>23</v>
      </c>
      <c r="N128" s="173">
        <f>IF(S128=0,23-SUMIF(E128:L128,"U*",$E$9:$L$9),0)</f>
        <v/>
      </c>
      <c r="O128" s="174">
        <f>(SUM(VLOOKUP(E128,$W$14:$X$20,2)*E$9,VLOOKUP(F128,$W$14:$X$20,2)*F$9,VLOOKUP(G128,$W$14:$X$20,2)*G$9,VLOOKUP(H128,$W$14:$X$20,2)*H$9,VLOOKUP(I128,$W$14:$X$20,2)*I$9,VLOOKUP(J128,$W$14:$X$20,2)*J$9,VLOOKUP(K128,$W$14:$X$20,2)*K$9,VLOOKUP(L128,$W$14:$X$20,2)*L$9))</f>
        <v/>
      </c>
      <c r="P128" s="175">
        <f>O128/N128</f>
        <v/>
      </c>
      <c r="Q128" s="173">
        <f>COUNTIF(E128:L128,"U")</f>
        <v/>
      </c>
      <c r="R128" s="173">
        <f>COUNTIF(E128:L128,"UA")</f>
        <v/>
      </c>
      <c r="S128" s="173">
        <f>COUNTIF(E128:L128,"WH")</f>
        <v/>
      </c>
      <c r="T128" s="172" t="n"/>
      <c r="U128" s="176">
        <f>IF(Q128&lt;&gt;0,"FAIL",IF(R128&gt;0,"AB",IF(S128&gt;0,"WH","PASS")))</f>
        <v/>
      </c>
    </row>
    <row r="129" spans="1:24">
      <c r="A129" s="172" t="n">
        <v>93</v>
      </c>
      <c r="B129" s="232" t="n">
        <v>113216104125</v>
      </c>
      <c r="C129" s="233" t="s">
        <v>37</v>
      </c>
      <c r="D129" s="140" t="s">
        <v>524</v>
      </c>
      <c r="E129" s="172" t="s">
        <v>37</v>
      </c>
      <c r="F129" s="172" t="s">
        <v>36</v>
      </c>
      <c r="G129" s="172" t="s">
        <v>36</v>
      </c>
      <c r="H129" s="172" t="s">
        <v>36</v>
      </c>
      <c r="I129" s="172" t="s">
        <v>203</v>
      </c>
      <c r="J129" s="172" t="s">
        <v>203</v>
      </c>
      <c r="K129" s="172" t="s">
        <v>203</v>
      </c>
      <c r="L129" s="172" t="s">
        <v>203</v>
      </c>
      <c r="M129" s="173" t="n">
        <v>23</v>
      </c>
      <c r="N129" s="173">
        <f>IF(S129=0,23-SUMIF(E129:L129,"U*",$E$9:$L$9),0)</f>
        <v/>
      </c>
      <c r="O129" s="174">
        <f>(SUM(VLOOKUP(E129,$W$14:$X$20,2)*E$9,VLOOKUP(F129,$W$14:$X$20,2)*F$9,VLOOKUP(G129,$W$14:$X$20,2)*G$9,VLOOKUP(H129,$W$14:$X$20,2)*H$9,VLOOKUP(I129,$W$14:$X$20,2)*I$9,VLOOKUP(J129,$W$14:$X$20,2)*J$9,VLOOKUP(K129,$W$14:$X$20,2)*K$9,VLOOKUP(L129,$W$14:$X$20,2)*L$9))</f>
        <v/>
      </c>
      <c r="P129" s="175">
        <f>O129/N129</f>
        <v/>
      </c>
      <c r="Q129" s="173">
        <f>COUNTIF(E129:L129,"U")</f>
        <v/>
      </c>
      <c r="R129" s="173">
        <f>COUNTIF(E129:L129,"UA")</f>
        <v/>
      </c>
      <c r="S129" s="173">
        <f>COUNTIF(E129:L129,"WH")</f>
        <v/>
      </c>
      <c r="T129" s="173" t="n"/>
      <c r="U129" s="176">
        <f>IF(Q129&lt;&gt;0,"FAIL",IF(R129&gt;0,"AB",IF(S129&gt;0,"WH","PASS")))</f>
        <v/>
      </c>
    </row>
    <row r="130" spans="1:24">
      <c r="A130" s="172" t="n">
        <v>94</v>
      </c>
      <c r="B130" s="232" t="n">
        <v>113216104126</v>
      </c>
      <c r="C130" s="233" t="s">
        <v>37</v>
      </c>
      <c r="D130" s="140" t="s">
        <v>525</v>
      </c>
      <c r="E130" s="172" t="s">
        <v>38</v>
      </c>
      <c r="F130" s="172" t="s">
        <v>36</v>
      </c>
      <c r="G130" s="172" t="s">
        <v>36</v>
      </c>
      <c r="H130" s="172" t="s">
        <v>38</v>
      </c>
      <c r="I130" s="172" t="s">
        <v>203</v>
      </c>
      <c r="J130" s="172" t="s">
        <v>203</v>
      </c>
      <c r="K130" s="172" t="s">
        <v>203</v>
      </c>
      <c r="L130" s="172" t="s">
        <v>203</v>
      </c>
      <c r="M130" s="173" t="n">
        <v>23</v>
      </c>
      <c r="N130" s="173">
        <f>IF(S130=0,23-SUMIF(E130:L130,"U*",$E$9:$L$9),0)</f>
        <v/>
      </c>
      <c r="O130" s="174">
        <f>(SUM(VLOOKUP(E130,$W$14:$X$20,2)*E$9,VLOOKUP(F130,$W$14:$X$20,2)*F$9,VLOOKUP(G130,$W$14:$X$20,2)*G$9,VLOOKUP(H130,$W$14:$X$20,2)*H$9,VLOOKUP(I130,$W$14:$X$20,2)*I$9,VLOOKUP(J130,$W$14:$X$20,2)*J$9,VLOOKUP(K130,$W$14:$X$20,2)*K$9,VLOOKUP(L130,$W$14:$X$20,2)*L$9))</f>
        <v/>
      </c>
      <c r="P130" s="175">
        <f>O130/N130</f>
        <v/>
      </c>
      <c r="Q130" s="173">
        <f>COUNTIF(E130:L130,"U")</f>
        <v/>
      </c>
      <c r="R130" s="173">
        <f>COUNTIF(E130:L130,"UA")</f>
        <v/>
      </c>
      <c r="S130" s="173">
        <f>COUNTIF(E130:L130,"WH")</f>
        <v/>
      </c>
      <c r="T130" s="173" t="n"/>
      <c r="U130" s="176">
        <f>IF(Q130&lt;&gt;0,"FAIL",IF(R130&gt;0,"AB",IF(S130&gt;0,"WH","PASS")))</f>
        <v/>
      </c>
    </row>
    <row r="131" spans="1:24">
      <c r="A131" s="172" t="n">
        <v>155</v>
      </c>
      <c r="B131" s="457" t="n">
        <v>113216104127</v>
      </c>
      <c r="C131" s="456" t="s">
        <v>38</v>
      </c>
      <c r="D131" s="240" t="s">
        <v>587</v>
      </c>
      <c r="E131" s="172" t="s">
        <v>37</v>
      </c>
      <c r="F131" s="172" t="s">
        <v>36</v>
      </c>
      <c r="G131" s="172" t="s">
        <v>36</v>
      </c>
      <c r="H131" s="172" t="s">
        <v>37</v>
      </c>
      <c r="I131" s="172" t="s">
        <v>203</v>
      </c>
      <c r="J131" s="172" t="s">
        <v>203</v>
      </c>
      <c r="K131" s="172" t="s">
        <v>203</v>
      </c>
      <c r="L131" s="172" t="s">
        <v>203</v>
      </c>
      <c r="M131" s="173" t="n">
        <v>23</v>
      </c>
      <c r="N131" s="173">
        <f>IF(S131=0,23-SUMIF(E131:L131,"U*",$E$9:$L$9),0)</f>
        <v/>
      </c>
      <c r="O131" s="174">
        <f>(SUM(VLOOKUP(E131,$W$14:$X$20,2)*E$9,VLOOKUP(F131,$W$14:$X$20,2)*F$9,VLOOKUP(G131,$W$14:$X$20,2)*G$9,VLOOKUP(H131,$W$14:$X$20,2)*H$9,VLOOKUP(I131,$W$14:$X$20,2)*I$9,VLOOKUP(J131,$W$14:$X$20,2)*J$9,VLOOKUP(K131,$W$14:$X$20,2)*K$9,VLOOKUP(L131,$W$14:$X$20,2)*L$9))</f>
        <v/>
      </c>
      <c r="P131" s="175">
        <f>O131/N131</f>
        <v/>
      </c>
      <c r="Q131" s="173">
        <f>COUNTIF(E131:L131,"U")</f>
        <v/>
      </c>
      <c r="R131" s="173">
        <f>COUNTIF(E131:L131,"UA")</f>
        <v/>
      </c>
      <c r="S131" s="173">
        <f>COUNTIF(E131:L131,"WH")</f>
        <v/>
      </c>
      <c r="T131" s="172" t="n"/>
      <c r="U131" s="176">
        <f>IF(Q131&lt;&gt;0,"FAIL",IF(R131&gt;0,"AB",IF(S131&gt;0,"WH","PASS")))</f>
        <v/>
      </c>
    </row>
    <row r="132" spans="1:24">
      <c r="A132" s="172" t="n">
        <v>156</v>
      </c>
      <c r="B132" s="457" t="n">
        <v>113216104128</v>
      </c>
      <c r="C132" s="456" t="s">
        <v>38</v>
      </c>
      <c r="D132" s="240" t="s">
        <v>588</v>
      </c>
      <c r="E132" s="172" t="s">
        <v>38</v>
      </c>
      <c r="F132" s="172" t="s">
        <v>36</v>
      </c>
      <c r="G132" s="172" t="s">
        <v>38</v>
      </c>
      <c r="H132" s="172" t="s">
        <v>36</v>
      </c>
      <c r="I132" s="172" t="s">
        <v>203</v>
      </c>
      <c r="J132" s="172" t="s">
        <v>203</v>
      </c>
      <c r="K132" s="172" t="s">
        <v>36</v>
      </c>
      <c r="L132" s="172" t="s">
        <v>203</v>
      </c>
      <c r="M132" s="173" t="n">
        <v>23</v>
      </c>
      <c r="N132" s="173">
        <f>IF(S132=0,23-SUMIF(E132:L132,"U*",$E$9:$L$9),0)</f>
        <v/>
      </c>
      <c r="O132" s="174">
        <f>(SUM(VLOOKUP(E132,$W$14:$X$20,2)*E$9,VLOOKUP(F132,$W$14:$X$20,2)*F$9,VLOOKUP(G132,$W$14:$X$20,2)*G$9,VLOOKUP(H132,$W$14:$X$20,2)*H$9,VLOOKUP(I132,$W$14:$X$20,2)*I$9,VLOOKUP(J132,$W$14:$X$20,2)*J$9,VLOOKUP(K132,$W$14:$X$20,2)*K$9,VLOOKUP(L132,$W$14:$X$20,2)*L$9))</f>
        <v/>
      </c>
      <c r="P132" s="175">
        <f>O132/N132</f>
        <v/>
      </c>
      <c r="Q132" s="173">
        <f>COUNTIF(E132:L132,"U")</f>
        <v/>
      </c>
      <c r="R132" s="173">
        <f>COUNTIF(E132:L132,"UA")</f>
        <v/>
      </c>
      <c r="S132" s="173">
        <f>COUNTIF(E132:L132,"WH")</f>
        <v/>
      </c>
      <c r="T132" s="173" t="n"/>
      <c r="U132" s="176">
        <f>IF(Q132&lt;&gt;0,"FAIL",IF(R132&gt;0,"AB",IF(S132&gt;0,"WH","PASS")))</f>
        <v/>
      </c>
    </row>
    <row r="133" spans="1:24">
      <c r="A133" s="172" t="n">
        <v>95</v>
      </c>
      <c r="B133" s="232" t="n">
        <v>113216104129</v>
      </c>
      <c r="C133" s="233" t="s">
        <v>37</v>
      </c>
      <c r="D133" s="136" t="s">
        <v>526</v>
      </c>
      <c r="E133" s="172" t="s">
        <v>205</v>
      </c>
      <c r="F133" s="172" t="s">
        <v>205</v>
      </c>
      <c r="G133" s="172" t="s">
        <v>206</v>
      </c>
      <c r="H133" s="172" t="s">
        <v>208</v>
      </c>
      <c r="I133" s="172" t="s">
        <v>36</v>
      </c>
      <c r="J133" s="172" t="s">
        <v>36</v>
      </c>
      <c r="K133" s="172" t="s">
        <v>37</v>
      </c>
      <c r="L133" s="172" t="s">
        <v>203</v>
      </c>
      <c r="M133" s="173" t="n">
        <v>23</v>
      </c>
      <c r="N133" s="173">
        <f>IF(S133=0,23-SUMIF(E133:L133,"U*",$E$9:$L$9),0)</f>
        <v/>
      </c>
      <c r="O133" s="174">
        <f>(SUM(VLOOKUP(E133,$W$14:$X$20,2)*E$9,VLOOKUP(F133,$W$14:$X$20,2)*F$9,VLOOKUP(G133,$W$14:$X$20,2)*G$9,VLOOKUP(H133,$W$14:$X$20,2)*H$9,VLOOKUP(I133,$W$14:$X$20,2)*I$9,VLOOKUP(J133,$W$14:$X$20,2)*J$9,VLOOKUP(K133,$W$14:$X$20,2)*K$9,VLOOKUP(L133,$W$14:$X$20,2)*L$9))</f>
        <v/>
      </c>
      <c r="P133" s="175">
        <f>O133/N133</f>
        <v/>
      </c>
      <c r="Q133" s="173">
        <f>COUNTIF(E133:L133,"U")</f>
        <v/>
      </c>
      <c r="R133" s="173">
        <f>COUNTIF(E133:L133,"UA")</f>
        <v/>
      </c>
      <c r="S133" s="173">
        <f>COUNTIF(E133:L133,"WH")</f>
        <v/>
      </c>
      <c r="T133" s="173" t="n"/>
      <c r="U133" s="176">
        <f>IF(Q133&lt;&gt;0,"FAIL",IF(R133&gt;0,"AB",IF(S133&gt;0,"WH","PASS")))</f>
        <v/>
      </c>
    </row>
    <row r="134" spans="1:24">
      <c r="A134" s="172" t="n">
        <v>96</v>
      </c>
      <c r="B134" s="232" t="n">
        <v>113216104130</v>
      </c>
      <c r="C134" s="233" t="s">
        <v>37</v>
      </c>
      <c r="D134" s="140" t="s">
        <v>527</v>
      </c>
      <c r="E134" s="172" t="s">
        <v>37</v>
      </c>
      <c r="F134" s="172" t="s">
        <v>36</v>
      </c>
      <c r="G134" s="172" t="s">
        <v>36</v>
      </c>
      <c r="H134" s="172" t="s">
        <v>37</v>
      </c>
      <c r="I134" s="172" t="s">
        <v>203</v>
      </c>
      <c r="J134" s="172" t="s">
        <v>203</v>
      </c>
      <c r="K134" s="172" t="s">
        <v>203</v>
      </c>
      <c r="L134" s="172" t="s">
        <v>203</v>
      </c>
      <c r="M134" s="173" t="n">
        <v>23</v>
      </c>
      <c r="N134" s="173">
        <f>IF(S134=0,23-SUMIF(E134:L134,"U*",$E$9:$L$9),0)</f>
        <v/>
      </c>
      <c r="O134" s="174">
        <f>(SUM(VLOOKUP(E134,$W$14:$X$20,2)*E$9,VLOOKUP(F134,$W$14:$X$20,2)*F$9,VLOOKUP(G134,$W$14:$X$20,2)*G$9,VLOOKUP(H134,$W$14:$X$20,2)*H$9,VLOOKUP(I134,$W$14:$X$20,2)*I$9,VLOOKUP(J134,$W$14:$X$20,2)*J$9,VLOOKUP(K134,$W$14:$X$20,2)*K$9,VLOOKUP(L134,$W$14:$X$20,2)*L$9))</f>
        <v/>
      </c>
      <c r="P134" s="175">
        <f>O134/N134</f>
        <v/>
      </c>
      <c r="Q134" s="173">
        <f>COUNTIF(E134:L134,"U")</f>
        <v/>
      </c>
      <c r="R134" s="173">
        <f>COUNTIF(E134:L134,"UA")</f>
        <v/>
      </c>
      <c r="S134" s="173">
        <f>COUNTIF(E134:L134,"WH")</f>
        <v/>
      </c>
      <c r="T134" s="172" t="n"/>
      <c r="U134" s="176">
        <f>IF(Q134&lt;&gt;0,"FAIL",IF(R134&gt;0,"AB",IF(S134&gt;0,"WH","PASS")))</f>
        <v/>
      </c>
    </row>
    <row r="135" spans="1:24">
      <c r="A135" s="172" t="n">
        <v>41</v>
      </c>
      <c r="B135" s="224" t="n">
        <v>113216104131</v>
      </c>
      <c r="C135" s="224" t="s">
        <v>36</v>
      </c>
      <c r="D135" s="460" t="s">
        <v>469</v>
      </c>
      <c r="E135" s="172" t="s">
        <v>208</v>
      </c>
      <c r="F135" s="172" t="s">
        <v>36</v>
      </c>
      <c r="G135" s="172" t="s">
        <v>36</v>
      </c>
      <c r="H135" s="172" t="s">
        <v>37</v>
      </c>
      <c r="I135" s="172" t="s">
        <v>203</v>
      </c>
      <c r="J135" s="172" t="s">
        <v>203</v>
      </c>
      <c r="K135" s="172" t="s">
        <v>36</v>
      </c>
      <c r="L135" s="172" t="s">
        <v>203</v>
      </c>
      <c r="M135" s="173" t="n">
        <v>23</v>
      </c>
      <c r="N135" s="173">
        <f>IF(S135=0,23-SUMIF(E135:L135,"U*",$E$9:$L$9),0)</f>
        <v/>
      </c>
      <c r="O135" s="174">
        <f>(SUM(VLOOKUP(E135,$W$14:$X$20,2)*E$9,VLOOKUP(F135,$W$14:$X$20,2)*F$9,VLOOKUP(G135,$W$14:$X$20,2)*G$9,VLOOKUP(H135,$W$14:$X$20,2)*H$9,VLOOKUP(I135,$W$14:$X$20,2)*I$9,VLOOKUP(J135,$W$14:$X$20,2)*J$9,VLOOKUP(K135,$W$14:$X$20,2)*K$9,VLOOKUP(L135,$W$14:$X$20,2)*L$9))</f>
        <v/>
      </c>
      <c r="P135" s="175">
        <f>O135/N135</f>
        <v/>
      </c>
      <c r="Q135" s="173">
        <f>COUNTIF(E135:L135,"U")</f>
        <v/>
      </c>
      <c r="R135" s="173">
        <f>COUNTIF(E135:L135,"UA")</f>
        <v/>
      </c>
      <c r="S135" s="173">
        <f>COUNTIF(E135:L135,"WH")</f>
        <v/>
      </c>
      <c r="T135" s="173" t="n"/>
      <c r="U135" s="176">
        <f>IF(Q135&lt;&gt;0,"FAIL",IF(R135&gt;0,"AB",IF(S135&gt;0,"WH","PASS")))</f>
        <v/>
      </c>
    </row>
    <row r="136" spans="1:24">
      <c r="A136" s="172" t="n">
        <v>97</v>
      </c>
      <c r="B136" s="232" t="n">
        <v>113216104132</v>
      </c>
      <c r="C136" s="233" t="s">
        <v>37</v>
      </c>
      <c r="D136" s="140" t="s">
        <v>528</v>
      </c>
      <c r="E136" s="172" t="s">
        <v>37</v>
      </c>
      <c r="F136" s="172" t="s">
        <v>36</v>
      </c>
      <c r="G136" s="172" t="s">
        <v>36</v>
      </c>
      <c r="H136" s="172" t="s">
        <v>36</v>
      </c>
      <c r="I136" s="172" t="s">
        <v>203</v>
      </c>
      <c r="J136" s="172" t="s">
        <v>203</v>
      </c>
      <c r="K136" s="172" t="s">
        <v>203</v>
      </c>
      <c r="L136" s="172" t="s">
        <v>203</v>
      </c>
      <c r="M136" s="173" t="n">
        <v>23</v>
      </c>
      <c r="N136" s="173">
        <f>IF(S136=0,23-SUMIF(E136:L136,"U*",$E$9:$L$9),0)</f>
        <v/>
      </c>
      <c r="O136" s="174">
        <f>(SUM(VLOOKUP(E136,$W$14:$X$20,2)*E$9,VLOOKUP(F136,$W$14:$X$20,2)*F$9,VLOOKUP(G136,$W$14:$X$20,2)*G$9,VLOOKUP(H136,$W$14:$X$20,2)*H$9,VLOOKUP(I136,$W$14:$X$20,2)*I$9,VLOOKUP(J136,$W$14:$X$20,2)*J$9,VLOOKUP(K136,$W$14:$X$20,2)*K$9,VLOOKUP(L136,$W$14:$X$20,2)*L$9))</f>
        <v/>
      </c>
      <c r="P136" s="175">
        <f>O136/N136</f>
        <v/>
      </c>
      <c r="Q136" s="173">
        <f>COUNTIF(E136:L136,"U")</f>
        <v/>
      </c>
      <c r="R136" s="173">
        <f>COUNTIF(E136:L136,"UA")</f>
        <v/>
      </c>
      <c r="S136" s="173">
        <f>COUNTIF(E136:L136,"WH")</f>
        <v/>
      </c>
      <c r="T136" s="173" t="n"/>
      <c r="U136" s="176">
        <f>IF(Q136&lt;&gt;0,"FAIL",IF(R136&gt;0,"AB",IF(S136&gt;0,"WH","PASS")))</f>
        <v/>
      </c>
    </row>
    <row r="137" spans="1:24">
      <c r="A137" s="172" t="n">
        <v>157</v>
      </c>
      <c r="B137" s="456" t="n">
        <v>113216104133</v>
      </c>
      <c r="C137" s="456" t="s">
        <v>38</v>
      </c>
      <c r="D137" s="242" t="s">
        <v>589</v>
      </c>
      <c r="E137" s="172" t="s">
        <v>205</v>
      </c>
      <c r="F137" s="172" t="s">
        <v>208</v>
      </c>
      <c r="G137" s="172" t="s">
        <v>37</v>
      </c>
      <c r="H137" s="172" t="s">
        <v>206</v>
      </c>
      <c r="I137" s="172" t="s">
        <v>203</v>
      </c>
      <c r="J137" s="172" t="s">
        <v>36</v>
      </c>
      <c r="K137" s="172" t="s">
        <v>37</v>
      </c>
      <c r="L137" s="172" t="s">
        <v>203</v>
      </c>
      <c r="M137" s="173" t="n">
        <v>23</v>
      </c>
      <c r="N137" s="173">
        <f>IF(S137=0,23-SUMIF(E137:L137,"U*",$E$9:$L$9),0)</f>
        <v/>
      </c>
      <c r="O137" s="174">
        <f>(SUM(VLOOKUP(E137,$W$14:$X$20,2)*E$9,VLOOKUP(F137,$W$14:$X$20,2)*F$9,VLOOKUP(G137,$W$14:$X$20,2)*G$9,VLOOKUP(H137,$W$14:$X$20,2)*H$9,VLOOKUP(I137,$W$14:$X$20,2)*I$9,VLOOKUP(J137,$W$14:$X$20,2)*J$9,VLOOKUP(K137,$W$14:$X$20,2)*K$9,VLOOKUP(L137,$W$14:$X$20,2)*L$9))</f>
        <v/>
      </c>
      <c r="P137" s="175">
        <f>O137/N137</f>
        <v/>
      </c>
      <c r="Q137" s="173">
        <f>COUNTIF(E137:L137,"U")</f>
        <v/>
      </c>
      <c r="R137" s="173">
        <f>COUNTIF(E137:L137,"UA")</f>
        <v/>
      </c>
      <c r="S137" s="173">
        <f>COUNTIF(E137:L137,"WH")</f>
        <v/>
      </c>
      <c r="T137" s="172" t="n"/>
      <c r="U137" s="176">
        <f>IF(Q137&lt;&gt;0,"FAIL",IF(R137&gt;0,"AB",IF(S137&gt;0,"WH","PASS")))</f>
        <v/>
      </c>
    </row>
    <row r="138" spans="1:24">
      <c r="A138" s="172" t="n">
        <v>42</v>
      </c>
      <c r="B138" s="224" t="n">
        <v>113216104134</v>
      </c>
      <c r="C138" s="224" t="s">
        <v>36</v>
      </c>
      <c r="D138" s="460" t="s">
        <v>470</v>
      </c>
      <c r="E138" s="172" t="s">
        <v>38</v>
      </c>
      <c r="F138" s="172" t="s">
        <v>37</v>
      </c>
      <c r="G138" s="172" t="s">
        <v>37</v>
      </c>
      <c r="H138" s="172" t="s">
        <v>37</v>
      </c>
      <c r="I138" s="172" t="s">
        <v>203</v>
      </c>
      <c r="J138" s="172" t="s">
        <v>203</v>
      </c>
      <c r="K138" s="172" t="s">
        <v>203</v>
      </c>
      <c r="L138" s="172" t="s">
        <v>203</v>
      </c>
      <c r="M138" s="173" t="n">
        <v>23</v>
      </c>
      <c r="N138" s="173">
        <f>IF(S138=0,23-SUMIF(E138:L138,"U*",$E$9:$L$9),0)</f>
        <v/>
      </c>
      <c r="O138" s="174">
        <f>(SUM(VLOOKUP(E138,$W$14:$X$20,2)*E$9,VLOOKUP(F138,$W$14:$X$20,2)*F$9,VLOOKUP(G138,$W$14:$X$20,2)*G$9,VLOOKUP(H138,$W$14:$X$20,2)*H$9,VLOOKUP(I138,$W$14:$X$20,2)*I$9,VLOOKUP(J138,$W$14:$X$20,2)*J$9,VLOOKUP(K138,$W$14:$X$20,2)*K$9,VLOOKUP(L138,$W$14:$X$20,2)*L$9))</f>
        <v/>
      </c>
      <c r="P138" s="175">
        <f>O138/N138</f>
        <v/>
      </c>
      <c r="Q138" s="173">
        <f>COUNTIF(E138:L138,"U")</f>
        <v/>
      </c>
      <c r="R138" s="173">
        <f>COUNTIF(E138:L138,"UA")</f>
        <v/>
      </c>
      <c r="S138" s="173">
        <f>COUNTIF(E138:L138,"WH")</f>
        <v/>
      </c>
      <c r="T138" s="173" t="n"/>
      <c r="U138" s="176">
        <f>IF(Q138&lt;&gt;0,"FAIL",IF(R138&gt;0,"AB",IF(S138&gt;0,"WH","PASS")))</f>
        <v/>
      </c>
    </row>
    <row r="139" spans="1:24">
      <c r="A139" s="172" t="n">
        <v>98</v>
      </c>
      <c r="B139" s="232" t="n">
        <v>113216104135</v>
      </c>
      <c r="C139" s="233" t="s">
        <v>37</v>
      </c>
      <c r="D139" s="136" t="s">
        <v>529</v>
      </c>
      <c r="E139" s="172" t="s">
        <v>38</v>
      </c>
      <c r="F139" s="172" t="s">
        <v>206</v>
      </c>
      <c r="G139" s="172" t="s">
        <v>206</v>
      </c>
      <c r="H139" s="172" t="s">
        <v>206</v>
      </c>
      <c r="I139" s="172" t="s">
        <v>203</v>
      </c>
      <c r="J139" s="172" t="s">
        <v>36</v>
      </c>
      <c r="K139" s="172" t="s">
        <v>37</v>
      </c>
      <c r="L139" s="172" t="s">
        <v>203</v>
      </c>
      <c r="M139" s="173" t="n">
        <v>23</v>
      </c>
      <c r="N139" s="173">
        <f>IF(S139=0,23-SUMIF(E139:L139,"U*",$E$9:$L$9),0)</f>
        <v/>
      </c>
      <c r="O139" s="174">
        <f>(SUM(VLOOKUP(E139,$W$14:$X$20,2)*E$9,VLOOKUP(F139,$W$14:$X$20,2)*F$9,VLOOKUP(G139,$W$14:$X$20,2)*G$9,VLOOKUP(H139,$W$14:$X$20,2)*H$9,VLOOKUP(I139,$W$14:$X$20,2)*I$9,VLOOKUP(J139,$W$14:$X$20,2)*J$9,VLOOKUP(K139,$W$14:$X$20,2)*K$9,VLOOKUP(L139,$W$14:$X$20,2)*L$9))</f>
        <v/>
      </c>
      <c r="P139" s="175">
        <f>O139/N139</f>
        <v/>
      </c>
      <c r="Q139" s="173">
        <f>COUNTIF(E139:L139,"U")</f>
        <v/>
      </c>
      <c r="R139" s="173">
        <f>COUNTIF(E139:L139,"UA")</f>
        <v/>
      </c>
      <c r="S139" s="173">
        <f>COUNTIF(E139:L139,"WH")</f>
        <v/>
      </c>
      <c r="T139" s="173" t="n"/>
      <c r="U139" s="176">
        <f>IF(Q139&lt;&gt;0,"FAIL",IF(R139&gt;0,"AB",IF(S139&gt;0,"WH","PASS")))</f>
        <v/>
      </c>
    </row>
    <row r="140" spans="1:24">
      <c r="A140" s="172" t="n">
        <v>158</v>
      </c>
      <c r="B140" s="457" t="n">
        <v>113216104136</v>
      </c>
      <c r="C140" s="456" t="s">
        <v>38</v>
      </c>
      <c r="D140" s="240" t="s">
        <v>590</v>
      </c>
      <c r="E140" s="172" t="s">
        <v>36</v>
      </c>
      <c r="F140" s="172" t="s">
        <v>36</v>
      </c>
      <c r="G140" s="172" t="s">
        <v>37</v>
      </c>
      <c r="H140" s="172" t="s">
        <v>37</v>
      </c>
      <c r="I140" s="172" t="s">
        <v>203</v>
      </c>
      <c r="J140" s="172" t="s">
        <v>203</v>
      </c>
      <c r="K140" s="172" t="s">
        <v>203</v>
      </c>
      <c r="L140" s="172" t="s">
        <v>203</v>
      </c>
      <c r="M140" s="173" t="n">
        <v>23</v>
      </c>
      <c r="N140" s="173">
        <f>IF(S140=0,23-SUMIF(E140:L140,"U*",$E$9:$L$9),0)</f>
        <v/>
      </c>
      <c r="O140" s="174">
        <f>(SUM(VLOOKUP(E140,$W$14:$X$20,2)*E$9,VLOOKUP(F140,$W$14:$X$20,2)*F$9,VLOOKUP(G140,$W$14:$X$20,2)*G$9,VLOOKUP(H140,$W$14:$X$20,2)*H$9,VLOOKUP(I140,$W$14:$X$20,2)*I$9,VLOOKUP(J140,$W$14:$X$20,2)*J$9,VLOOKUP(K140,$W$14:$X$20,2)*K$9,VLOOKUP(L140,$W$14:$X$20,2)*L$9))</f>
        <v/>
      </c>
      <c r="P140" s="175">
        <f>O140/N140</f>
        <v/>
      </c>
      <c r="Q140" s="173">
        <f>COUNTIF(E140:L140,"U")</f>
        <v/>
      </c>
      <c r="R140" s="173">
        <f>COUNTIF(E140:L140,"UA")</f>
        <v/>
      </c>
      <c r="S140" s="173">
        <f>COUNTIF(E140:L140,"WH")</f>
        <v/>
      </c>
      <c r="T140" s="172" t="n"/>
      <c r="U140" s="176">
        <f>IF(Q140&lt;&gt;0,"FAIL",IF(R140&gt;0,"AB",IF(S140&gt;0,"WH","PASS")))</f>
        <v/>
      </c>
    </row>
    <row r="141" spans="1:24">
      <c r="A141" s="172" t="n">
        <v>99</v>
      </c>
      <c r="B141" s="232" t="n">
        <v>113216104137</v>
      </c>
      <c r="C141" s="233" t="s">
        <v>37</v>
      </c>
      <c r="D141" s="136" t="s">
        <v>530</v>
      </c>
      <c r="E141" s="172" t="s">
        <v>38</v>
      </c>
      <c r="F141" s="172" t="s">
        <v>38</v>
      </c>
      <c r="G141" s="172" t="s">
        <v>206</v>
      </c>
      <c r="H141" s="172" t="s">
        <v>206</v>
      </c>
      <c r="I141" s="172" t="s">
        <v>36</v>
      </c>
      <c r="J141" s="172" t="s">
        <v>36</v>
      </c>
      <c r="K141" s="172" t="s">
        <v>203</v>
      </c>
      <c r="L141" s="172" t="s">
        <v>203</v>
      </c>
      <c r="M141" s="173" t="n">
        <v>23</v>
      </c>
      <c r="N141" s="173">
        <f>IF(S141=0,23-SUMIF(E141:L141,"U*",$E$9:$L$9),0)</f>
        <v/>
      </c>
      <c r="O141" s="174">
        <f>(SUM(VLOOKUP(E141,$W$14:$X$20,2)*E$9,VLOOKUP(F141,$W$14:$X$20,2)*F$9,VLOOKUP(G141,$W$14:$X$20,2)*G$9,VLOOKUP(H141,$W$14:$X$20,2)*H$9,VLOOKUP(I141,$W$14:$X$20,2)*I$9,VLOOKUP(J141,$W$14:$X$20,2)*J$9,VLOOKUP(K141,$W$14:$X$20,2)*K$9,VLOOKUP(L141,$W$14:$X$20,2)*L$9))</f>
        <v/>
      </c>
      <c r="P141" s="175">
        <f>O141/N141</f>
        <v/>
      </c>
      <c r="Q141" s="173">
        <f>COUNTIF(E141:L141,"U")</f>
        <v/>
      </c>
      <c r="R141" s="173">
        <f>COUNTIF(E141:L141,"UA")</f>
        <v/>
      </c>
      <c r="S141" s="173">
        <f>COUNTIF(E141:L141,"WH")</f>
        <v/>
      </c>
      <c r="T141" s="173" t="n"/>
      <c r="U141" s="176">
        <f>IF(Q141&lt;&gt;0,"FAIL",IF(R141&gt;0,"AB",IF(S141&gt;0,"WH","PASS")))</f>
        <v/>
      </c>
    </row>
    <row r="142" spans="1:24">
      <c r="A142" s="172" t="n">
        <v>43</v>
      </c>
      <c r="B142" s="224" t="n">
        <v>113216104138</v>
      </c>
      <c r="C142" s="224" t="s">
        <v>36</v>
      </c>
      <c r="D142" s="461" t="s">
        <v>471</v>
      </c>
      <c r="E142" s="172" t="s">
        <v>208</v>
      </c>
      <c r="F142" s="172" t="s">
        <v>37</v>
      </c>
      <c r="G142" s="172" t="s">
        <v>38</v>
      </c>
      <c r="H142" s="172" t="s">
        <v>38</v>
      </c>
      <c r="I142" s="172" t="s">
        <v>203</v>
      </c>
      <c r="J142" s="172" t="s">
        <v>36</v>
      </c>
      <c r="K142" s="172" t="s">
        <v>203</v>
      </c>
      <c r="L142" s="172" t="s">
        <v>203</v>
      </c>
      <c r="M142" s="173" t="n">
        <v>23</v>
      </c>
      <c r="N142" s="173">
        <f>IF(S142=0,23-SUMIF(E142:L142,"U*",$E$9:$L$9),0)</f>
        <v/>
      </c>
      <c r="O142" s="174">
        <f>(SUM(VLOOKUP(E142,$W$14:$X$20,2)*E$9,VLOOKUP(F142,$W$14:$X$20,2)*F$9,VLOOKUP(G142,$W$14:$X$20,2)*G$9,VLOOKUP(H142,$W$14:$X$20,2)*H$9,VLOOKUP(I142,$W$14:$X$20,2)*I$9,VLOOKUP(J142,$W$14:$X$20,2)*J$9,VLOOKUP(K142,$W$14:$X$20,2)*K$9,VLOOKUP(L142,$W$14:$X$20,2)*L$9))</f>
        <v/>
      </c>
      <c r="P142" s="175">
        <f>O142/N142</f>
        <v/>
      </c>
      <c r="Q142" s="173">
        <f>COUNTIF(E142:L142,"U")</f>
        <v/>
      </c>
      <c r="R142" s="173">
        <f>COUNTIF(E142:L142,"UA")</f>
        <v/>
      </c>
      <c r="S142" s="173">
        <f>COUNTIF(E142:L142,"WH")</f>
        <v/>
      </c>
      <c r="T142" s="173" t="n"/>
      <c r="U142" s="176">
        <f>IF(Q142&lt;&gt;0,"FAIL",IF(R142&gt;0,"AB",IF(S142&gt;0,"WH","PASS")))</f>
        <v/>
      </c>
    </row>
    <row r="143" spans="1:24">
      <c r="A143" s="172" t="n">
        <v>44</v>
      </c>
      <c r="B143" s="224" t="n">
        <v>113216104139</v>
      </c>
      <c r="C143" s="224" t="s">
        <v>36</v>
      </c>
      <c r="D143" s="460" t="s">
        <v>472</v>
      </c>
      <c r="E143" s="172" t="s">
        <v>37</v>
      </c>
      <c r="F143" s="172" t="s">
        <v>37</v>
      </c>
      <c r="G143" s="172" t="s">
        <v>206</v>
      </c>
      <c r="H143" s="172" t="s">
        <v>37</v>
      </c>
      <c r="I143" s="172" t="s">
        <v>203</v>
      </c>
      <c r="J143" s="172" t="s">
        <v>203</v>
      </c>
      <c r="K143" s="172" t="s">
        <v>203</v>
      </c>
      <c r="L143" s="172" t="s">
        <v>203</v>
      </c>
      <c r="M143" s="173" t="n">
        <v>23</v>
      </c>
      <c r="N143" s="173">
        <f>IF(S143=0,23-SUMIF(E143:L143,"U*",$E$9:$L$9),0)</f>
        <v/>
      </c>
      <c r="O143" s="174">
        <f>(SUM(VLOOKUP(E143,$W$14:$X$20,2)*E$9,VLOOKUP(F143,$W$14:$X$20,2)*F$9,VLOOKUP(G143,$W$14:$X$20,2)*G$9,VLOOKUP(H143,$W$14:$X$20,2)*H$9,VLOOKUP(I143,$W$14:$X$20,2)*I$9,VLOOKUP(J143,$W$14:$X$20,2)*J$9,VLOOKUP(K143,$W$14:$X$20,2)*K$9,VLOOKUP(L143,$W$14:$X$20,2)*L$9))</f>
        <v/>
      </c>
      <c r="P143" s="175">
        <f>O143/N143</f>
        <v/>
      </c>
      <c r="Q143" s="173">
        <f>COUNTIF(E143:L143,"U")</f>
        <v/>
      </c>
      <c r="R143" s="173">
        <f>COUNTIF(E143:L143,"UA")</f>
        <v/>
      </c>
      <c r="S143" s="173">
        <f>COUNTIF(E143:L143,"WH")</f>
        <v/>
      </c>
      <c r="T143" s="172" t="n"/>
      <c r="U143" s="176">
        <f>IF(Q143&lt;&gt;0,"FAIL",IF(R143&gt;0,"AB",IF(S143&gt;0,"WH","PASS")))</f>
        <v/>
      </c>
    </row>
    <row customHeight="1" ht="30" r="144" s="333" spans="1:24">
      <c r="A144" s="172" t="n">
        <v>45</v>
      </c>
      <c r="B144" s="224" t="n">
        <v>113216104140</v>
      </c>
      <c r="C144" s="224" t="s">
        <v>36</v>
      </c>
      <c r="D144" s="460" t="s">
        <v>473</v>
      </c>
      <c r="E144" s="172" t="s">
        <v>205</v>
      </c>
      <c r="F144" s="172" t="s">
        <v>37</v>
      </c>
      <c r="G144" s="172" t="s">
        <v>38</v>
      </c>
      <c r="H144" s="172" t="s">
        <v>38</v>
      </c>
      <c r="I144" s="172" t="s">
        <v>203</v>
      </c>
      <c r="J144" s="172" t="s">
        <v>203</v>
      </c>
      <c r="K144" s="172" t="s">
        <v>203</v>
      </c>
      <c r="L144" s="172" t="s">
        <v>203</v>
      </c>
      <c r="M144" s="173" t="n">
        <v>23</v>
      </c>
      <c r="N144" s="173">
        <f>IF(S144=0,23-SUMIF(E144:L144,"U*",$E$9:$L$9),0)</f>
        <v/>
      </c>
      <c r="O144" s="174">
        <f>(SUM(VLOOKUP(E144,$W$14:$X$20,2)*E$9,VLOOKUP(F144,$W$14:$X$20,2)*F$9,VLOOKUP(G144,$W$14:$X$20,2)*G$9,VLOOKUP(H144,$W$14:$X$20,2)*H$9,VLOOKUP(I144,$W$14:$X$20,2)*I$9,VLOOKUP(J144,$W$14:$X$20,2)*J$9,VLOOKUP(K144,$W$14:$X$20,2)*K$9,VLOOKUP(L144,$W$14:$X$20,2)*L$9))</f>
        <v/>
      </c>
      <c r="P144" s="175">
        <f>O144/N144</f>
        <v/>
      </c>
      <c r="Q144" s="173">
        <f>COUNTIF(E144:L144,"U")</f>
        <v/>
      </c>
      <c r="R144" s="173">
        <f>COUNTIF(E144:L144,"UA")</f>
        <v/>
      </c>
      <c r="S144" s="173">
        <f>COUNTIF(E144:L144,"WH")</f>
        <v/>
      </c>
      <c r="T144" s="173" t="n"/>
      <c r="U144" s="176">
        <f>IF(Q144&lt;&gt;0,"FAIL",IF(R144&gt;0,"AB",IF(S144&gt;0,"WH","PASS")))</f>
        <v/>
      </c>
    </row>
    <row r="145" spans="1:24">
      <c r="A145" s="172" t="n">
        <v>46</v>
      </c>
      <c r="B145" s="224" t="n">
        <v>113216104141</v>
      </c>
      <c r="C145" s="224" t="s">
        <v>36</v>
      </c>
      <c r="D145" s="460" t="s">
        <v>474</v>
      </c>
      <c r="E145" s="172" t="s">
        <v>38</v>
      </c>
      <c r="F145" s="172" t="s">
        <v>37</v>
      </c>
      <c r="G145" s="172" t="s">
        <v>36</v>
      </c>
      <c r="H145" s="172" t="s">
        <v>37</v>
      </c>
      <c r="I145" s="172" t="s">
        <v>203</v>
      </c>
      <c r="J145" s="172" t="s">
        <v>203</v>
      </c>
      <c r="K145" s="172" t="s">
        <v>203</v>
      </c>
      <c r="L145" s="172" t="s">
        <v>203</v>
      </c>
      <c r="M145" s="173" t="n">
        <v>23</v>
      </c>
      <c r="N145" s="173">
        <f>IF(S145=0,23-SUMIF(E145:L145,"U*",$E$9:$L$9),0)</f>
        <v/>
      </c>
      <c r="O145" s="174">
        <f>(SUM(VLOOKUP(E145,$W$14:$X$20,2)*E$9,VLOOKUP(F145,$W$14:$X$20,2)*F$9,VLOOKUP(G145,$W$14:$X$20,2)*G$9,VLOOKUP(H145,$W$14:$X$20,2)*H$9,VLOOKUP(I145,$W$14:$X$20,2)*I$9,VLOOKUP(J145,$W$14:$X$20,2)*J$9,VLOOKUP(K145,$W$14:$X$20,2)*K$9,VLOOKUP(L145,$W$14:$X$20,2)*L$9))</f>
        <v/>
      </c>
      <c r="P145" s="175">
        <f>O145/N145</f>
        <v/>
      </c>
      <c r="Q145" s="173">
        <f>COUNTIF(E145:L145,"U")</f>
        <v/>
      </c>
      <c r="R145" s="173">
        <f>COUNTIF(E145:L145,"UA")</f>
        <v/>
      </c>
      <c r="S145" s="173">
        <f>COUNTIF(E145:L145,"WH")</f>
        <v/>
      </c>
      <c r="T145" s="173" t="n"/>
      <c r="U145" s="176">
        <f>IF(Q145&lt;&gt;0,"FAIL",IF(R145&gt;0,"AB",IF(S145&gt;0,"WH","PASS")))</f>
        <v/>
      </c>
    </row>
    <row r="146" spans="1:24">
      <c r="A146" s="172" t="n">
        <v>100</v>
      </c>
      <c r="B146" s="232" t="n">
        <v>113216104142</v>
      </c>
      <c r="C146" s="233" t="s">
        <v>37</v>
      </c>
      <c r="D146" s="140" t="s">
        <v>531</v>
      </c>
      <c r="E146" s="172" t="s">
        <v>38</v>
      </c>
      <c r="F146" s="172" t="s">
        <v>37</v>
      </c>
      <c r="G146" s="172" t="s">
        <v>37</v>
      </c>
      <c r="H146" s="172" t="s">
        <v>37</v>
      </c>
      <c r="I146" s="172" t="s">
        <v>203</v>
      </c>
      <c r="J146" s="172" t="s">
        <v>203</v>
      </c>
      <c r="K146" s="172" t="s">
        <v>203</v>
      </c>
      <c r="L146" s="172" t="s">
        <v>203</v>
      </c>
      <c r="M146" s="173" t="n">
        <v>23</v>
      </c>
      <c r="N146" s="173">
        <f>IF(S146=0,23-SUMIF(E146:L146,"U*",$E$9:$L$9),0)</f>
        <v/>
      </c>
      <c r="O146" s="174">
        <f>(SUM(VLOOKUP(E146,$W$14:$X$20,2)*E$9,VLOOKUP(F146,$W$14:$X$20,2)*F$9,VLOOKUP(G146,$W$14:$X$20,2)*G$9,VLOOKUP(H146,$W$14:$X$20,2)*H$9,VLOOKUP(I146,$W$14:$X$20,2)*I$9,VLOOKUP(J146,$W$14:$X$20,2)*J$9,VLOOKUP(K146,$W$14:$X$20,2)*K$9,VLOOKUP(L146,$W$14:$X$20,2)*L$9))</f>
        <v/>
      </c>
      <c r="P146" s="175">
        <f>O146/N146</f>
        <v/>
      </c>
      <c r="Q146" s="173">
        <f>COUNTIF(E146:L146,"U")</f>
        <v/>
      </c>
      <c r="R146" s="173">
        <f>COUNTIF(E146:L146,"UA")</f>
        <v/>
      </c>
      <c r="S146" s="173">
        <f>COUNTIF(E146:L146,"WH")</f>
        <v/>
      </c>
      <c r="T146" s="172" t="n"/>
      <c r="U146" s="176">
        <f>IF(Q146&lt;&gt;0,"FAIL",IF(R146&gt;0,"AB",IF(S146&gt;0,"WH","PASS")))</f>
        <v/>
      </c>
    </row>
    <row r="147" spans="1:24">
      <c r="A147" s="172" t="n">
        <v>47</v>
      </c>
      <c r="B147" s="224" t="n">
        <v>113216104143</v>
      </c>
      <c r="C147" s="224" t="s">
        <v>36</v>
      </c>
      <c r="D147" s="461" t="s">
        <v>475</v>
      </c>
      <c r="E147" s="172" t="s">
        <v>38</v>
      </c>
      <c r="F147" s="172" t="s">
        <v>38</v>
      </c>
      <c r="G147" s="172" t="s">
        <v>38</v>
      </c>
      <c r="H147" s="172" t="s">
        <v>37</v>
      </c>
      <c r="I147" s="172" t="s">
        <v>203</v>
      </c>
      <c r="J147" s="172" t="s">
        <v>203</v>
      </c>
      <c r="K147" s="172" t="s">
        <v>203</v>
      </c>
      <c r="L147" s="172" t="s">
        <v>203</v>
      </c>
      <c r="M147" s="173" t="n">
        <v>23</v>
      </c>
      <c r="N147" s="173">
        <f>IF(S147=0,23-SUMIF(E147:L147,"U*",$E$9:$L$9),0)</f>
        <v/>
      </c>
      <c r="O147" s="174">
        <f>(SUM(VLOOKUP(E147,$W$14:$X$20,2)*E$9,VLOOKUP(F147,$W$14:$X$20,2)*F$9,VLOOKUP(G147,$W$14:$X$20,2)*G$9,VLOOKUP(H147,$W$14:$X$20,2)*H$9,VLOOKUP(I147,$W$14:$X$20,2)*I$9,VLOOKUP(J147,$W$14:$X$20,2)*J$9,VLOOKUP(K147,$W$14:$X$20,2)*K$9,VLOOKUP(L147,$W$14:$X$20,2)*L$9))</f>
        <v/>
      </c>
      <c r="P147" s="175">
        <f>O147/N147</f>
        <v/>
      </c>
      <c r="Q147" s="173">
        <f>COUNTIF(E147:L147,"U")</f>
        <v/>
      </c>
      <c r="R147" s="173">
        <f>COUNTIF(E147:L147,"UA")</f>
        <v/>
      </c>
      <c r="S147" s="173">
        <f>COUNTIF(E147:L147,"WH")</f>
        <v/>
      </c>
      <c r="T147" s="173" t="n"/>
      <c r="U147" s="176">
        <f>IF(Q147&lt;&gt;0,"FAIL",IF(R147&gt;0,"AB",IF(S147&gt;0,"WH","PASS")))</f>
        <v/>
      </c>
    </row>
    <row r="148" spans="1:24">
      <c r="A148" s="172" t="n">
        <v>101</v>
      </c>
      <c r="B148" s="232" t="n">
        <v>113216104144</v>
      </c>
      <c r="C148" s="233" t="s">
        <v>37</v>
      </c>
      <c r="D148" s="136" t="s">
        <v>532</v>
      </c>
      <c r="E148" s="172" t="s">
        <v>206</v>
      </c>
      <c r="F148" s="172" t="s">
        <v>208</v>
      </c>
      <c r="G148" s="172" t="s">
        <v>38</v>
      </c>
      <c r="H148" s="172" t="s">
        <v>38</v>
      </c>
      <c r="I148" s="172" t="s">
        <v>36</v>
      </c>
      <c r="J148" s="172" t="s">
        <v>36</v>
      </c>
      <c r="K148" s="172" t="s">
        <v>37</v>
      </c>
      <c r="L148" s="172" t="s">
        <v>203</v>
      </c>
      <c r="M148" s="173" t="n">
        <v>23</v>
      </c>
      <c r="N148" s="173">
        <f>IF(S148=0,23-SUMIF(E148:L148,"U*",$E$9:$L$9),0)</f>
        <v/>
      </c>
      <c r="O148" s="174">
        <f>(SUM(VLOOKUP(E148,$W$14:$X$20,2)*E$9,VLOOKUP(F148,$W$14:$X$20,2)*F$9,VLOOKUP(G148,$W$14:$X$20,2)*G$9,VLOOKUP(H148,$W$14:$X$20,2)*H$9,VLOOKUP(I148,$W$14:$X$20,2)*I$9,VLOOKUP(J148,$W$14:$X$20,2)*J$9,VLOOKUP(K148,$W$14:$X$20,2)*K$9,VLOOKUP(L148,$W$14:$X$20,2)*L$9))</f>
        <v/>
      </c>
      <c r="P148" s="175">
        <f>O148/N148</f>
        <v/>
      </c>
      <c r="Q148" s="173">
        <f>COUNTIF(E148:L148,"U")</f>
        <v/>
      </c>
      <c r="R148" s="173">
        <f>COUNTIF(E148:L148,"UA")</f>
        <v/>
      </c>
      <c r="S148" s="173">
        <f>COUNTIF(E148:L148,"WH")</f>
        <v/>
      </c>
      <c r="T148" s="173" t="n"/>
      <c r="U148" s="176">
        <f>IF(Q148&lt;&gt;0,"FAIL",IF(R148&gt;0,"AB",IF(S148&gt;0,"WH","PASS")))</f>
        <v/>
      </c>
    </row>
    <row r="149" spans="1:24">
      <c r="A149" s="172" t="n">
        <v>102</v>
      </c>
      <c r="B149" s="232" t="n">
        <v>113216104145</v>
      </c>
      <c r="C149" s="233" t="s">
        <v>37</v>
      </c>
      <c r="D149" s="140" t="s">
        <v>533</v>
      </c>
      <c r="E149" s="172" t="s">
        <v>38</v>
      </c>
      <c r="F149" s="172" t="s">
        <v>38</v>
      </c>
      <c r="G149" s="172" t="s">
        <v>38</v>
      </c>
      <c r="H149" s="172" t="s">
        <v>37</v>
      </c>
      <c r="I149" s="172" t="s">
        <v>203</v>
      </c>
      <c r="J149" s="172" t="s">
        <v>203</v>
      </c>
      <c r="K149" s="172" t="s">
        <v>203</v>
      </c>
      <c r="L149" s="172" t="s">
        <v>203</v>
      </c>
      <c r="M149" s="173" t="n">
        <v>23</v>
      </c>
      <c r="N149" s="173">
        <f>IF(S149=0,23-SUMIF(E149:L149,"U*",$E$9:$L$9),0)</f>
        <v/>
      </c>
      <c r="O149" s="174">
        <f>(SUM(VLOOKUP(E149,$W$14:$X$20,2)*E$9,VLOOKUP(F149,$W$14:$X$20,2)*F$9,VLOOKUP(G149,$W$14:$X$20,2)*G$9,VLOOKUP(H149,$W$14:$X$20,2)*H$9,VLOOKUP(I149,$W$14:$X$20,2)*I$9,VLOOKUP(J149,$W$14:$X$20,2)*J$9,VLOOKUP(K149,$W$14:$X$20,2)*K$9,VLOOKUP(L149,$W$14:$X$20,2)*L$9))</f>
        <v/>
      </c>
      <c r="P149" s="175">
        <f>O149/N149</f>
        <v/>
      </c>
      <c r="Q149" s="173">
        <f>COUNTIF(E149:L149,"U")</f>
        <v/>
      </c>
      <c r="R149" s="173">
        <f>COUNTIF(E149:L149,"UA")</f>
        <v/>
      </c>
      <c r="S149" s="173">
        <f>COUNTIF(E149:L149,"WH")</f>
        <v/>
      </c>
      <c r="T149" s="172" t="n"/>
      <c r="U149" s="176">
        <f>IF(Q149&lt;&gt;0,"FAIL",IF(R149&gt;0,"AB",IF(S149&gt;0,"WH","PASS")))</f>
        <v/>
      </c>
    </row>
    <row customHeight="1" ht="30" r="150" s="333" spans="1:24">
      <c r="A150" s="172" t="n">
        <v>48</v>
      </c>
      <c r="B150" s="224" t="n">
        <v>113216104146</v>
      </c>
      <c r="C150" s="224" t="s">
        <v>36</v>
      </c>
      <c r="D150" s="461" t="s">
        <v>476</v>
      </c>
      <c r="E150" s="172" t="s">
        <v>206</v>
      </c>
      <c r="F150" s="172" t="s">
        <v>208</v>
      </c>
      <c r="G150" s="172" t="s">
        <v>37</v>
      </c>
      <c r="H150" s="172" t="s">
        <v>38</v>
      </c>
      <c r="I150" s="172" t="s">
        <v>203</v>
      </c>
      <c r="J150" s="172" t="s">
        <v>203</v>
      </c>
      <c r="K150" s="172" t="s">
        <v>203</v>
      </c>
      <c r="L150" s="172" t="s">
        <v>203</v>
      </c>
      <c r="M150" s="173" t="n">
        <v>23</v>
      </c>
      <c r="N150" s="173">
        <f>IF(S150=0,23-SUMIF(E150:L150,"U*",$E$9:$L$9),0)</f>
        <v/>
      </c>
      <c r="O150" s="174">
        <f>(SUM(VLOOKUP(E150,$W$14:$X$20,2)*E$9,VLOOKUP(F150,$W$14:$X$20,2)*F$9,VLOOKUP(G150,$W$14:$X$20,2)*G$9,VLOOKUP(H150,$W$14:$X$20,2)*H$9,VLOOKUP(I150,$W$14:$X$20,2)*I$9,VLOOKUP(J150,$W$14:$X$20,2)*J$9,VLOOKUP(K150,$W$14:$X$20,2)*K$9,VLOOKUP(L150,$W$14:$X$20,2)*L$9))</f>
        <v/>
      </c>
      <c r="P150" s="175">
        <f>O150/N150</f>
        <v/>
      </c>
      <c r="Q150" s="173">
        <f>COUNTIF(E150:L150,"U")</f>
        <v/>
      </c>
      <c r="R150" s="173">
        <f>COUNTIF(E150:L150,"UA")</f>
        <v/>
      </c>
      <c r="S150" s="173">
        <f>COUNTIF(E150:L150,"WH")</f>
        <v/>
      </c>
      <c r="T150" s="173" t="n"/>
      <c r="U150" s="176">
        <f>IF(Q150&lt;&gt;0,"FAIL",IF(R150&gt;0,"AB",IF(S150&gt;0,"WH","PASS")))</f>
        <v/>
      </c>
    </row>
    <row r="151" spans="1:24">
      <c r="A151" s="172" t="n">
        <v>103</v>
      </c>
      <c r="B151" s="232" t="n">
        <v>113216104147</v>
      </c>
      <c r="C151" s="233" t="s">
        <v>37</v>
      </c>
      <c r="D151" s="140" t="s">
        <v>534</v>
      </c>
      <c r="E151" s="172" t="s">
        <v>205</v>
      </c>
      <c r="F151" s="172" t="s">
        <v>38</v>
      </c>
      <c r="G151" s="172" t="s">
        <v>38</v>
      </c>
      <c r="H151" s="172" t="s">
        <v>37</v>
      </c>
      <c r="I151" s="172" t="s">
        <v>203</v>
      </c>
      <c r="J151" s="172" t="s">
        <v>203</v>
      </c>
      <c r="K151" s="172" t="s">
        <v>203</v>
      </c>
      <c r="L151" s="172" t="s">
        <v>203</v>
      </c>
      <c r="M151" s="173" t="n">
        <v>23</v>
      </c>
      <c r="N151" s="173">
        <f>IF(S151=0,23-SUMIF(E151:L151,"U*",$E$9:$L$9),0)</f>
        <v/>
      </c>
      <c r="O151" s="174">
        <f>(SUM(VLOOKUP(E151,$W$14:$X$20,2)*E$9,VLOOKUP(F151,$W$14:$X$20,2)*F$9,VLOOKUP(G151,$W$14:$X$20,2)*G$9,VLOOKUP(H151,$W$14:$X$20,2)*H$9,VLOOKUP(I151,$W$14:$X$20,2)*I$9,VLOOKUP(J151,$W$14:$X$20,2)*J$9,VLOOKUP(K151,$W$14:$X$20,2)*K$9,VLOOKUP(L151,$W$14:$X$20,2)*L$9))</f>
        <v/>
      </c>
      <c r="P151" s="175">
        <f>O151/N151</f>
        <v/>
      </c>
      <c r="Q151" s="173">
        <f>COUNTIF(E151:L151,"U")</f>
        <v/>
      </c>
      <c r="R151" s="173">
        <f>COUNTIF(E151:L151,"UA")</f>
        <v/>
      </c>
      <c r="S151" s="173">
        <f>COUNTIF(E151:L151,"WH")</f>
        <v/>
      </c>
      <c r="T151" s="173" t="n"/>
      <c r="U151" s="176">
        <f>IF(Q151&lt;&gt;0,"FAIL",IF(R151&gt;0,"AB",IF(S151&gt;0,"WH","PASS")))</f>
        <v/>
      </c>
    </row>
    <row r="152" spans="1:24">
      <c r="A152" s="172" t="n">
        <v>159</v>
      </c>
      <c r="B152" s="457" t="n">
        <v>113216104148</v>
      </c>
      <c r="C152" s="456" t="s">
        <v>38</v>
      </c>
      <c r="D152" s="242" t="s">
        <v>591</v>
      </c>
      <c r="E152" s="172" t="s">
        <v>38</v>
      </c>
      <c r="F152" s="172" t="s">
        <v>37</v>
      </c>
      <c r="G152" s="172" t="s">
        <v>37</v>
      </c>
      <c r="H152" s="172" t="s">
        <v>37</v>
      </c>
      <c r="I152" s="172" t="s">
        <v>203</v>
      </c>
      <c r="J152" s="172" t="s">
        <v>203</v>
      </c>
      <c r="K152" s="172" t="s">
        <v>36</v>
      </c>
      <c r="L152" s="172" t="s">
        <v>203</v>
      </c>
      <c r="M152" s="173" t="n">
        <v>23</v>
      </c>
      <c r="N152" s="173">
        <f>IF(S152=0,23-SUMIF(E152:L152,"U*",$E$9:$L$9),0)</f>
        <v/>
      </c>
      <c r="O152" s="174">
        <f>(SUM(VLOOKUP(E152,$W$14:$X$20,2)*E$9,VLOOKUP(F152,$W$14:$X$20,2)*F$9,VLOOKUP(G152,$W$14:$X$20,2)*G$9,VLOOKUP(H152,$W$14:$X$20,2)*H$9,VLOOKUP(I152,$W$14:$X$20,2)*I$9,VLOOKUP(J152,$W$14:$X$20,2)*J$9,VLOOKUP(K152,$W$14:$X$20,2)*K$9,VLOOKUP(L152,$W$14:$X$20,2)*L$9))</f>
        <v/>
      </c>
      <c r="P152" s="175">
        <f>O152/N152</f>
        <v/>
      </c>
      <c r="Q152" s="173">
        <f>COUNTIF(E152:L152,"U")</f>
        <v/>
      </c>
      <c r="R152" s="173">
        <f>COUNTIF(E152:L152,"UA")</f>
        <v/>
      </c>
      <c r="S152" s="173">
        <f>COUNTIF(E152:L152,"WH")</f>
        <v/>
      </c>
      <c r="T152" s="172" t="n"/>
      <c r="U152" s="176">
        <f>IF(Q152&lt;&gt;0,"FAIL",IF(R152&gt;0,"AB",IF(S152&gt;0,"WH","PASS")))</f>
        <v/>
      </c>
    </row>
    <row r="153" spans="1:24">
      <c r="A153" s="172" t="n">
        <v>49</v>
      </c>
      <c r="B153" s="224" t="n">
        <v>113216104149</v>
      </c>
      <c r="C153" s="224" t="s">
        <v>36</v>
      </c>
      <c r="D153" s="461" t="s">
        <v>477</v>
      </c>
      <c r="E153" s="172" t="s">
        <v>206</v>
      </c>
      <c r="F153" s="172" t="s">
        <v>37</v>
      </c>
      <c r="G153" s="172" t="s">
        <v>37</v>
      </c>
      <c r="H153" s="172" t="s">
        <v>37</v>
      </c>
      <c r="I153" s="172" t="s">
        <v>203</v>
      </c>
      <c r="J153" s="172" t="s">
        <v>203</v>
      </c>
      <c r="K153" s="172" t="s">
        <v>203</v>
      </c>
      <c r="L153" s="172" t="s">
        <v>203</v>
      </c>
      <c r="M153" s="173" t="n">
        <v>23</v>
      </c>
      <c r="N153" s="173">
        <f>IF(S153=0,23-SUMIF(E153:L153,"U*",$E$9:$L$9),0)</f>
        <v/>
      </c>
      <c r="O153" s="174">
        <f>(SUM(VLOOKUP(E153,$W$14:$X$20,2)*E$9,VLOOKUP(F153,$W$14:$X$20,2)*F$9,VLOOKUP(G153,$W$14:$X$20,2)*G$9,VLOOKUP(H153,$W$14:$X$20,2)*H$9,VLOOKUP(I153,$W$14:$X$20,2)*I$9,VLOOKUP(J153,$W$14:$X$20,2)*J$9,VLOOKUP(K153,$W$14:$X$20,2)*K$9,VLOOKUP(L153,$W$14:$X$20,2)*L$9))</f>
        <v/>
      </c>
      <c r="P153" s="175">
        <f>O153/N153</f>
        <v/>
      </c>
      <c r="Q153" s="173">
        <f>COUNTIF(E153:L153,"U")</f>
        <v/>
      </c>
      <c r="R153" s="173">
        <f>COUNTIF(E153:L153,"UA")</f>
        <v/>
      </c>
      <c r="S153" s="173">
        <f>COUNTIF(E153:L153,"WH")</f>
        <v/>
      </c>
      <c r="T153" s="173" t="n"/>
      <c r="U153" s="176">
        <f>IF(Q153&lt;&gt;0,"FAIL",IF(R153&gt;0,"AB",IF(S153&gt;0,"WH","PASS")))</f>
        <v/>
      </c>
    </row>
    <row r="154" spans="1:24">
      <c r="A154" s="172" t="n">
        <v>160</v>
      </c>
      <c r="B154" s="457" t="n">
        <v>113216104150</v>
      </c>
      <c r="C154" s="456" t="s">
        <v>38</v>
      </c>
      <c r="D154" s="240" t="s">
        <v>592</v>
      </c>
      <c r="E154" s="172" t="s">
        <v>208</v>
      </c>
      <c r="F154" s="172" t="s">
        <v>37</v>
      </c>
      <c r="G154" s="172" t="s">
        <v>38</v>
      </c>
      <c r="H154" s="172" t="s">
        <v>38</v>
      </c>
      <c r="I154" s="172" t="s">
        <v>203</v>
      </c>
      <c r="J154" s="172" t="s">
        <v>203</v>
      </c>
      <c r="K154" s="172" t="s">
        <v>203</v>
      </c>
      <c r="L154" s="172" t="s">
        <v>203</v>
      </c>
      <c r="M154" s="173" t="n">
        <v>23</v>
      </c>
      <c r="N154" s="173">
        <f>IF(S154=0,23-SUMIF(E154:L154,"U*",$E$9:$L$9),0)</f>
        <v/>
      </c>
      <c r="O154" s="174">
        <f>(SUM(VLOOKUP(E154,$W$14:$X$20,2)*E$9,VLOOKUP(F154,$W$14:$X$20,2)*F$9,VLOOKUP(G154,$W$14:$X$20,2)*G$9,VLOOKUP(H154,$W$14:$X$20,2)*H$9,VLOOKUP(I154,$W$14:$X$20,2)*I$9,VLOOKUP(J154,$W$14:$X$20,2)*J$9,VLOOKUP(K154,$W$14:$X$20,2)*K$9,VLOOKUP(L154,$W$14:$X$20,2)*L$9))</f>
        <v/>
      </c>
      <c r="P154" s="175">
        <f>O154/N154</f>
        <v/>
      </c>
      <c r="Q154" s="173">
        <f>COUNTIF(E154:L154,"U")</f>
        <v/>
      </c>
      <c r="R154" s="173">
        <f>COUNTIF(E154:L154,"UA")</f>
        <v/>
      </c>
      <c r="S154" s="173">
        <f>COUNTIF(E154:L154,"WH")</f>
        <v/>
      </c>
      <c r="T154" s="173" t="n"/>
      <c r="U154" s="176">
        <f>IF(Q154&lt;&gt;0,"FAIL",IF(R154&gt;0,"AB",IF(S154&gt;0,"WH","PASS")))</f>
        <v/>
      </c>
    </row>
    <row r="155" spans="1:24">
      <c r="A155" s="172" t="n">
        <v>161</v>
      </c>
      <c r="B155" s="456" t="n">
        <v>113216104151</v>
      </c>
      <c r="C155" s="456" t="s">
        <v>38</v>
      </c>
      <c r="D155" s="240" t="s">
        <v>593</v>
      </c>
      <c r="E155" s="172" t="s">
        <v>38</v>
      </c>
      <c r="F155" s="172" t="s">
        <v>36</v>
      </c>
      <c r="G155" s="172" t="s">
        <v>38</v>
      </c>
      <c r="H155" s="172" t="s">
        <v>37</v>
      </c>
      <c r="I155" s="172" t="s">
        <v>203</v>
      </c>
      <c r="J155" s="172" t="s">
        <v>203</v>
      </c>
      <c r="K155" s="172" t="s">
        <v>203</v>
      </c>
      <c r="L155" s="172" t="s">
        <v>203</v>
      </c>
      <c r="M155" s="173" t="n">
        <v>23</v>
      </c>
      <c r="N155" s="173">
        <f>IF(S155=0,23-SUMIF(E155:L155,"U*",$E$9:$L$9),0)</f>
        <v/>
      </c>
      <c r="O155" s="174">
        <f>(SUM(VLOOKUP(E155,$W$14:$X$20,2)*E$9,VLOOKUP(F155,$W$14:$X$20,2)*F$9,VLOOKUP(G155,$W$14:$X$20,2)*G$9,VLOOKUP(H155,$W$14:$X$20,2)*H$9,VLOOKUP(I155,$W$14:$X$20,2)*I$9,VLOOKUP(J155,$W$14:$X$20,2)*J$9,VLOOKUP(K155,$W$14:$X$20,2)*K$9,VLOOKUP(L155,$W$14:$X$20,2)*L$9))</f>
        <v/>
      </c>
      <c r="P155" s="175">
        <f>O155/N155</f>
        <v/>
      </c>
      <c r="Q155" s="173">
        <f>COUNTIF(E155:L155,"U")</f>
        <v/>
      </c>
      <c r="R155" s="173">
        <f>COUNTIF(E155:L155,"UA")</f>
        <v/>
      </c>
      <c r="S155" s="173">
        <f>COUNTIF(E155:L155,"WH")</f>
        <v/>
      </c>
      <c r="T155" s="172" t="n"/>
      <c r="U155" s="176">
        <f>IF(Q155&lt;&gt;0,"FAIL",IF(R155&gt;0,"AB",IF(S155&gt;0,"WH","PASS")))</f>
        <v/>
      </c>
    </row>
    <row r="156" spans="1:24">
      <c r="A156" s="172" t="n">
        <v>162</v>
      </c>
      <c r="B156" s="457" t="n">
        <v>113216104152</v>
      </c>
      <c r="C156" s="456" t="s">
        <v>38</v>
      </c>
      <c r="D156" s="240" t="s">
        <v>594</v>
      </c>
      <c r="E156" s="172" t="s">
        <v>38</v>
      </c>
      <c r="F156" s="172" t="s">
        <v>37</v>
      </c>
      <c r="G156" s="172" t="s">
        <v>37</v>
      </c>
      <c r="H156" s="172" t="s">
        <v>208</v>
      </c>
      <c r="I156" s="172" t="s">
        <v>203</v>
      </c>
      <c r="J156" s="172" t="s">
        <v>203</v>
      </c>
      <c r="K156" s="172" t="s">
        <v>203</v>
      </c>
      <c r="L156" s="172" t="s">
        <v>203</v>
      </c>
      <c r="M156" s="173" t="n">
        <v>23</v>
      </c>
      <c r="N156" s="173">
        <f>IF(S156=0,23-SUMIF(E156:L156,"U*",$E$9:$L$9),0)</f>
        <v/>
      </c>
      <c r="O156" s="174">
        <f>(SUM(VLOOKUP(E156,$W$14:$X$20,2)*E$9,VLOOKUP(F156,$W$14:$X$20,2)*F$9,VLOOKUP(G156,$W$14:$X$20,2)*G$9,VLOOKUP(H156,$W$14:$X$20,2)*H$9,VLOOKUP(I156,$W$14:$X$20,2)*I$9,VLOOKUP(J156,$W$14:$X$20,2)*J$9,VLOOKUP(K156,$W$14:$X$20,2)*K$9,VLOOKUP(L156,$W$14:$X$20,2)*L$9))</f>
        <v/>
      </c>
      <c r="P156" s="175">
        <f>O156/N156</f>
        <v/>
      </c>
      <c r="Q156" s="173">
        <f>COUNTIF(E156:L156,"U")</f>
        <v/>
      </c>
      <c r="R156" s="173">
        <f>COUNTIF(E156:L156,"UA")</f>
        <v/>
      </c>
      <c r="S156" s="173">
        <f>COUNTIF(E156:L156,"WH")</f>
        <v/>
      </c>
      <c r="T156" s="173" t="n"/>
      <c r="U156" s="176">
        <f>IF(Q156&lt;&gt;0,"FAIL",IF(R156&gt;0,"AB",IF(S156&gt;0,"WH","PASS")))</f>
        <v/>
      </c>
    </row>
    <row r="157" spans="1:24">
      <c r="A157" s="172" t="n">
        <v>104</v>
      </c>
      <c r="B157" s="232" t="n">
        <v>113216104153</v>
      </c>
      <c r="C157" s="233" t="s">
        <v>37</v>
      </c>
      <c r="D157" s="136" t="s">
        <v>535</v>
      </c>
      <c r="E157" s="172" t="s">
        <v>38</v>
      </c>
      <c r="F157" s="172" t="s">
        <v>208</v>
      </c>
      <c r="G157" s="172" t="s">
        <v>206</v>
      </c>
      <c r="H157" s="172" t="s">
        <v>206</v>
      </c>
      <c r="I157" s="172" t="s">
        <v>36</v>
      </c>
      <c r="J157" s="172" t="s">
        <v>36</v>
      </c>
      <c r="K157" s="172" t="s">
        <v>37</v>
      </c>
      <c r="L157" s="172" t="s">
        <v>203</v>
      </c>
      <c r="M157" s="173" t="n">
        <v>23</v>
      </c>
      <c r="N157" s="173">
        <f>IF(S157=0,23-SUMIF(E157:L157,"U*",$E$9:$L$9),0)</f>
        <v/>
      </c>
      <c r="O157" s="174">
        <f>(SUM(VLOOKUP(E157,$W$14:$X$20,2)*E$9,VLOOKUP(F157,$W$14:$X$20,2)*F$9,VLOOKUP(G157,$W$14:$X$20,2)*G$9,VLOOKUP(H157,$W$14:$X$20,2)*H$9,VLOOKUP(I157,$W$14:$X$20,2)*I$9,VLOOKUP(J157,$W$14:$X$20,2)*J$9,VLOOKUP(K157,$W$14:$X$20,2)*K$9,VLOOKUP(L157,$W$14:$X$20,2)*L$9))</f>
        <v/>
      </c>
      <c r="P157" s="175">
        <f>O157/N157</f>
        <v/>
      </c>
      <c r="Q157" s="173">
        <f>COUNTIF(E157:L157,"U")</f>
        <v/>
      </c>
      <c r="R157" s="173">
        <f>COUNTIF(E157:L157,"UA")</f>
        <v/>
      </c>
      <c r="S157" s="173">
        <f>COUNTIF(E157:L157,"WH")</f>
        <v/>
      </c>
      <c r="T157" s="173" t="n"/>
      <c r="U157" s="176">
        <f>IF(Q157&lt;&gt;0,"FAIL",IF(R157&gt;0,"AB",IF(S157&gt;0,"WH","PASS")))</f>
        <v/>
      </c>
    </row>
    <row r="158" spans="1:24">
      <c r="A158" s="172" t="n">
        <v>105</v>
      </c>
      <c r="B158" s="232" t="n">
        <v>113216104154</v>
      </c>
      <c r="C158" s="233" t="s">
        <v>37</v>
      </c>
      <c r="D158" s="140" t="s">
        <v>536</v>
      </c>
      <c r="E158" s="172" t="s">
        <v>37</v>
      </c>
      <c r="F158" s="172" t="s">
        <v>36</v>
      </c>
      <c r="G158" s="172" t="s">
        <v>38</v>
      </c>
      <c r="H158" s="172" t="s">
        <v>37</v>
      </c>
      <c r="I158" s="172" t="s">
        <v>203</v>
      </c>
      <c r="J158" s="172" t="s">
        <v>203</v>
      </c>
      <c r="K158" s="172" t="s">
        <v>203</v>
      </c>
      <c r="L158" s="172" t="s">
        <v>203</v>
      </c>
      <c r="M158" s="173" t="n">
        <v>23</v>
      </c>
      <c r="N158" s="173">
        <f>IF(S158=0,23-SUMIF(E158:L158,"U*",$E$9:$L$9),0)</f>
        <v/>
      </c>
      <c r="O158" s="174">
        <f>(SUM(VLOOKUP(E158,$W$14:$X$20,2)*E$9,VLOOKUP(F158,$W$14:$X$20,2)*F$9,VLOOKUP(G158,$W$14:$X$20,2)*G$9,VLOOKUP(H158,$W$14:$X$20,2)*H$9,VLOOKUP(I158,$W$14:$X$20,2)*I$9,VLOOKUP(J158,$W$14:$X$20,2)*J$9,VLOOKUP(K158,$W$14:$X$20,2)*K$9,VLOOKUP(L158,$W$14:$X$20,2)*L$9))</f>
        <v/>
      </c>
      <c r="P158" s="175">
        <f>O158/N158</f>
        <v/>
      </c>
      <c r="Q158" s="173">
        <f>COUNTIF(E158:L158,"U")</f>
        <v/>
      </c>
      <c r="R158" s="173">
        <f>COUNTIF(E158:L158,"UA")</f>
        <v/>
      </c>
      <c r="S158" s="173">
        <f>COUNTIF(E158:L158,"WH")</f>
        <v/>
      </c>
      <c r="T158" s="172" t="n"/>
      <c r="U158" s="176">
        <f>IF(Q158&lt;&gt;0,"FAIL",IF(R158&gt;0,"AB",IF(S158&gt;0,"WH","PASS")))</f>
        <v/>
      </c>
    </row>
    <row r="159" spans="1:24">
      <c r="A159" s="172" t="n">
        <v>106</v>
      </c>
      <c r="B159" s="232" t="n">
        <v>113216104155</v>
      </c>
      <c r="C159" s="233" t="s">
        <v>37</v>
      </c>
      <c r="D159" s="140" t="s">
        <v>537</v>
      </c>
      <c r="E159" s="172" t="s">
        <v>208</v>
      </c>
      <c r="F159" s="172" t="s">
        <v>38</v>
      </c>
      <c r="G159" s="172" t="s">
        <v>37</v>
      </c>
      <c r="H159" s="172" t="s">
        <v>38</v>
      </c>
      <c r="I159" s="172" t="s">
        <v>203</v>
      </c>
      <c r="J159" s="172" t="s">
        <v>203</v>
      </c>
      <c r="K159" s="172" t="s">
        <v>203</v>
      </c>
      <c r="L159" s="172" t="s">
        <v>203</v>
      </c>
      <c r="M159" s="173" t="n">
        <v>23</v>
      </c>
      <c r="N159" s="173">
        <f>IF(S159=0,23-SUMIF(E159:L159,"U*",$E$9:$L$9),0)</f>
        <v/>
      </c>
      <c r="O159" s="174">
        <f>(SUM(VLOOKUP(E159,$W$14:$X$20,2)*E$9,VLOOKUP(F159,$W$14:$X$20,2)*F$9,VLOOKUP(G159,$W$14:$X$20,2)*G$9,VLOOKUP(H159,$W$14:$X$20,2)*H$9,VLOOKUP(I159,$W$14:$X$20,2)*I$9,VLOOKUP(J159,$W$14:$X$20,2)*J$9,VLOOKUP(K159,$W$14:$X$20,2)*K$9,VLOOKUP(L159,$W$14:$X$20,2)*L$9))</f>
        <v/>
      </c>
      <c r="P159" s="175">
        <f>O159/N159</f>
        <v/>
      </c>
      <c r="Q159" s="173">
        <f>COUNTIF(E159:L159,"U")</f>
        <v/>
      </c>
      <c r="R159" s="173">
        <f>COUNTIF(E159:L159,"UA")</f>
        <v/>
      </c>
      <c r="S159" s="173">
        <f>COUNTIF(E159:L159,"WH")</f>
        <v/>
      </c>
      <c r="T159" s="173" t="n"/>
      <c r="U159" s="176">
        <f>IF(Q159&lt;&gt;0,"FAIL",IF(R159&gt;0,"AB",IF(S159&gt;0,"WH","PASS")))</f>
        <v/>
      </c>
    </row>
    <row r="160" spans="1:24">
      <c r="A160" s="172" t="n">
        <v>107</v>
      </c>
      <c r="B160" s="232" t="n">
        <v>113216104156</v>
      </c>
      <c r="C160" s="233" t="s">
        <v>37</v>
      </c>
      <c r="D160" s="140" t="s">
        <v>538</v>
      </c>
      <c r="E160" s="172" t="s">
        <v>37</v>
      </c>
      <c r="F160" s="172" t="s">
        <v>36</v>
      </c>
      <c r="G160" s="172" t="s">
        <v>37</v>
      </c>
      <c r="H160" s="172" t="s">
        <v>37</v>
      </c>
      <c r="I160" s="172" t="s">
        <v>203</v>
      </c>
      <c r="J160" s="172" t="s">
        <v>203</v>
      </c>
      <c r="K160" s="172" t="s">
        <v>203</v>
      </c>
      <c r="L160" s="172" t="s">
        <v>203</v>
      </c>
      <c r="M160" s="173" t="n">
        <v>23</v>
      </c>
      <c r="N160" s="173">
        <f>IF(S160=0,23-SUMIF(E160:L160,"U*",$E$9:$L$9),0)</f>
        <v/>
      </c>
      <c r="O160" s="174">
        <f>(SUM(VLOOKUP(E160,$W$14:$X$20,2)*E$9,VLOOKUP(F160,$W$14:$X$20,2)*F$9,VLOOKUP(G160,$W$14:$X$20,2)*G$9,VLOOKUP(H160,$W$14:$X$20,2)*H$9,VLOOKUP(I160,$W$14:$X$20,2)*I$9,VLOOKUP(J160,$W$14:$X$20,2)*J$9,VLOOKUP(K160,$W$14:$X$20,2)*K$9,VLOOKUP(L160,$W$14:$X$20,2)*L$9))</f>
        <v/>
      </c>
      <c r="P160" s="175">
        <f>O160/N160</f>
        <v/>
      </c>
      <c r="Q160" s="173">
        <f>COUNTIF(E160:L160,"U")</f>
        <v/>
      </c>
      <c r="R160" s="173">
        <f>COUNTIF(E160:L160,"UA")</f>
        <v/>
      </c>
      <c r="S160" s="173">
        <f>COUNTIF(E160:L160,"WH")</f>
        <v/>
      </c>
      <c r="T160" s="173" t="n"/>
      <c r="U160" s="176">
        <f>IF(Q160&lt;&gt;0,"FAIL",IF(R160&gt;0,"AB",IF(S160&gt;0,"WH","PASS")))</f>
        <v/>
      </c>
    </row>
    <row r="161" spans="1:24">
      <c r="A161" s="172" t="n">
        <v>50</v>
      </c>
      <c r="B161" s="224" t="n">
        <v>113216104157</v>
      </c>
      <c r="C161" s="224" t="s">
        <v>36</v>
      </c>
      <c r="D161" s="461" t="s">
        <v>478</v>
      </c>
      <c r="E161" s="172" t="s">
        <v>205</v>
      </c>
      <c r="F161" s="172" t="s">
        <v>206</v>
      </c>
      <c r="G161" s="172" t="s">
        <v>38</v>
      </c>
      <c r="H161" s="172" t="s">
        <v>38</v>
      </c>
      <c r="I161" s="172" t="s">
        <v>203</v>
      </c>
      <c r="J161" s="172" t="s">
        <v>36</v>
      </c>
      <c r="K161" s="172" t="s">
        <v>37</v>
      </c>
      <c r="L161" s="172" t="s">
        <v>203</v>
      </c>
      <c r="M161" s="173" t="n">
        <v>23</v>
      </c>
      <c r="N161" s="173">
        <f>IF(S161=0,23-SUMIF(E161:L161,"U*",$E$9:$L$9),0)</f>
        <v/>
      </c>
      <c r="O161" s="174">
        <f>(SUM(VLOOKUP(E161,$W$14:$X$20,2)*E$9,VLOOKUP(F161,$W$14:$X$20,2)*F$9,VLOOKUP(G161,$W$14:$X$20,2)*G$9,VLOOKUP(H161,$W$14:$X$20,2)*H$9,VLOOKUP(I161,$W$14:$X$20,2)*I$9,VLOOKUP(J161,$W$14:$X$20,2)*J$9,VLOOKUP(K161,$W$14:$X$20,2)*K$9,VLOOKUP(L161,$W$14:$X$20,2)*L$9))</f>
        <v/>
      </c>
      <c r="P161" s="175">
        <f>O161/N161</f>
        <v/>
      </c>
      <c r="Q161" s="173">
        <f>COUNTIF(E161:L161,"U")</f>
        <v/>
      </c>
      <c r="R161" s="173">
        <f>COUNTIF(E161:L161,"UA")</f>
        <v/>
      </c>
      <c r="S161" s="173">
        <f>COUNTIF(E161:L161,"WH")</f>
        <v/>
      </c>
      <c r="T161" s="172" t="n"/>
      <c r="U161" s="176">
        <f>IF(Q161&lt;&gt;0,"FAIL",IF(R161&gt;0,"AB",IF(S161&gt;0,"WH","PASS")))</f>
        <v/>
      </c>
    </row>
    <row r="162" spans="1:24">
      <c r="A162" s="172" t="n">
        <v>51</v>
      </c>
      <c r="B162" s="224" t="n">
        <v>113216104158</v>
      </c>
      <c r="C162" s="224" t="s">
        <v>36</v>
      </c>
      <c r="D162" s="460" t="s">
        <v>479</v>
      </c>
      <c r="E162" s="172" t="s">
        <v>37</v>
      </c>
      <c r="F162" s="172" t="s">
        <v>203</v>
      </c>
      <c r="G162" s="172" t="s">
        <v>36</v>
      </c>
      <c r="H162" s="172" t="s">
        <v>36</v>
      </c>
      <c r="I162" s="172" t="s">
        <v>203</v>
      </c>
      <c r="J162" s="172" t="s">
        <v>203</v>
      </c>
      <c r="K162" s="172" t="s">
        <v>203</v>
      </c>
      <c r="L162" s="172" t="s">
        <v>203</v>
      </c>
      <c r="M162" s="173" t="n">
        <v>23</v>
      </c>
      <c r="N162" s="173">
        <f>IF(S162=0,23-SUMIF(E162:L162,"U*",$E$9:$L$9),0)</f>
        <v/>
      </c>
      <c r="O162" s="174">
        <f>(SUM(VLOOKUP(E162,$W$14:$X$20,2)*E$9,VLOOKUP(F162,$W$14:$X$20,2)*F$9,VLOOKUP(G162,$W$14:$X$20,2)*G$9,VLOOKUP(H162,$W$14:$X$20,2)*H$9,VLOOKUP(I162,$W$14:$X$20,2)*I$9,VLOOKUP(J162,$W$14:$X$20,2)*J$9,VLOOKUP(K162,$W$14:$X$20,2)*K$9,VLOOKUP(L162,$W$14:$X$20,2)*L$9))</f>
        <v/>
      </c>
      <c r="P162" s="175">
        <f>O162/N162</f>
        <v/>
      </c>
      <c r="Q162" s="173">
        <f>COUNTIF(E162:L162,"U")</f>
        <v/>
      </c>
      <c r="R162" s="173">
        <f>COUNTIF(E162:L162,"UA")</f>
        <v/>
      </c>
      <c r="S162" s="173">
        <f>COUNTIF(E162:L162,"WH")</f>
        <v/>
      </c>
      <c r="T162" s="173" t="n"/>
      <c r="U162" s="176">
        <f>IF(Q162&lt;&gt;0,"FAIL",IF(R162&gt;0,"AB",IF(S162&gt;0,"WH","PASS")))</f>
        <v/>
      </c>
    </row>
    <row r="163" spans="1:24">
      <c r="A163" s="172" t="n">
        <v>52</v>
      </c>
      <c r="B163" s="224" t="n">
        <v>113216104159</v>
      </c>
      <c r="C163" s="224" t="s">
        <v>36</v>
      </c>
      <c r="D163" s="460" t="s">
        <v>480</v>
      </c>
      <c r="E163" s="172" t="s">
        <v>37</v>
      </c>
      <c r="F163" s="172" t="s">
        <v>37</v>
      </c>
      <c r="G163" s="172" t="s">
        <v>37</v>
      </c>
      <c r="H163" s="172" t="s">
        <v>36</v>
      </c>
      <c r="I163" s="172" t="s">
        <v>203</v>
      </c>
      <c r="J163" s="172" t="s">
        <v>203</v>
      </c>
      <c r="K163" s="172" t="s">
        <v>203</v>
      </c>
      <c r="L163" s="172" t="s">
        <v>203</v>
      </c>
      <c r="M163" s="173" t="n">
        <v>23</v>
      </c>
      <c r="N163" s="173">
        <f>IF(S163=0,23-SUMIF(E163:L163,"U*",$E$9:$L$9),0)</f>
        <v/>
      </c>
      <c r="O163" s="174">
        <f>(SUM(VLOOKUP(E163,$W$14:$X$20,2)*E$9,VLOOKUP(F163,$W$14:$X$20,2)*F$9,VLOOKUP(G163,$W$14:$X$20,2)*G$9,VLOOKUP(H163,$W$14:$X$20,2)*H$9,VLOOKUP(I163,$W$14:$X$20,2)*I$9,VLOOKUP(J163,$W$14:$X$20,2)*J$9,VLOOKUP(K163,$W$14:$X$20,2)*K$9,VLOOKUP(L163,$W$14:$X$20,2)*L$9))</f>
        <v/>
      </c>
      <c r="P163" s="175">
        <f>O163/N163</f>
        <v/>
      </c>
      <c r="Q163" s="173">
        <f>COUNTIF(E163:L163,"U")</f>
        <v/>
      </c>
      <c r="R163" s="173">
        <f>COUNTIF(E163:L163,"UA")</f>
        <v/>
      </c>
      <c r="S163" s="173">
        <f>COUNTIF(E163:L163,"WH")</f>
        <v/>
      </c>
      <c r="T163" s="173" t="n"/>
      <c r="U163" s="176">
        <f>IF(Q163&lt;&gt;0,"FAIL",IF(R163&gt;0,"AB",IF(S163&gt;0,"WH","PASS")))</f>
        <v/>
      </c>
    </row>
    <row r="164" spans="1:24">
      <c r="A164" s="172" t="n">
        <v>163</v>
      </c>
      <c r="B164" s="457" t="n">
        <v>113216104160</v>
      </c>
      <c r="C164" s="456" t="s">
        <v>38</v>
      </c>
      <c r="D164" s="240" t="s">
        <v>595</v>
      </c>
      <c r="E164" s="172" t="s">
        <v>38</v>
      </c>
      <c r="F164" s="172" t="s">
        <v>36</v>
      </c>
      <c r="G164" s="172" t="s">
        <v>38</v>
      </c>
      <c r="H164" s="172" t="s">
        <v>37</v>
      </c>
      <c r="I164" s="172" t="s">
        <v>203</v>
      </c>
      <c r="J164" s="172" t="s">
        <v>203</v>
      </c>
      <c r="K164" s="172" t="s">
        <v>36</v>
      </c>
      <c r="L164" s="172" t="s">
        <v>203</v>
      </c>
      <c r="M164" s="173" t="n">
        <v>23</v>
      </c>
      <c r="N164" s="173">
        <f>IF(S164=0,23-SUMIF(E164:L164,"U*",$E$9:$L$9),0)</f>
        <v/>
      </c>
      <c r="O164" s="174">
        <f>(SUM(VLOOKUP(E164,$W$14:$X$20,2)*E$9,VLOOKUP(F164,$W$14:$X$20,2)*F$9,VLOOKUP(G164,$W$14:$X$20,2)*G$9,VLOOKUP(H164,$W$14:$X$20,2)*H$9,VLOOKUP(I164,$W$14:$X$20,2)*I$9,VLOOKUP(J164,$W$14:$X$20,2)*J$9,VLOOKUP(K164,$W$14:$X$20,2)*K$9,VLOOKUP(L164,$W$14:$X$20,2)*L$9))</f>
        <v/>
      </c>
      <c r="P164" s="175">
        <f>O164/N164</f>
        <v/>
      </c>
      <c r="Q164" s="173">
        <f>COUNTIF(E164:L164,"U")</f>
        <v/>
      </c>
      <c r="R164" s="173">
        <f>COUNTIF(E164:L164,"UA")</f>
        <v/>
      </c>
      <c r="S164" s="173">
        <f>COUNTIF(E164:L164,"WH")</f>
        <v/>
      </c>
      <c r="T164" s="172" t="n"/>
      <c r="U164" s="176">
        <f>IF(Q164&lt;&gt;0,"FAIL",IF(R164&gt;0,"AB",IF(S164&gt;0,"WH","PASS")))</f>
        <v/>
      </c>
    </row>
    <row r="165" spans="1:24">
      <c r="A165" s="172" t="n">
        <v>108</v>
      </c>
      <c r="B165" s="232" t="n">
        <v>113216104161</v>
      </c>
      <c r="C165" s="233" t="s">
        <v>37</v>
      </c>
      <c r="D165" s="140" t="s">
        <v>539</v>
      </c>
      <c r="E165" s="172" t="s">
        <v>206</v>
      </c>
      <c r="F165" s="172" t="s">
        <v>38</v>
      </c>
      <c r="G165" s="172" t="s">
        <v>208</v>
      </c>
      <c r="H165" s="172" t="s">
        <v>37</v>
      </c>
      <c r="I165" s="172" t="s">
        <v>203</v>
      </c>
      <c r="J165" s="172" t="s">
        <v>36</v>
      </c>
      <c r="K165" s="172" t="s">
        <v>37</v>
      </c>
      <c r="L165" s="172" t="s">
        <v>203</v>
      </c>
      <c r="M165" s="173" t="n">
        <v>23</v>
      </c>
      <c r="N165" s="173">
        <f>IF(S165=0,23-SUMIF(E165:L165,"U*",$E$9:$L$9),0)</f>
        <v/>
      </c>
      <c r="O165" s="174">
        <f>(SUM(VLOOKUP(E165,$W$14:$X$20,2)*E$9,VLOOKUP(F165,$W$14:$X$20,2)*F$9,VLOOKUP(G165,$W$14:$X$20,2)*G$9,VLOOKUP(H165,$W$14:$X$20,2)*H$9,VLOOKUP(I165,$W$14:$X$20,2)*I$9,VLOOKUP(J165,$W$14:$X$20,2)*J$9,VLOOKUP(K165,$W$14:$X$20,2)*K$9,VLOOKUP(L165,$W$14:$X$20,2)*L$9))</f>
        <v/>
      </c>
      <c r="P165" s="175">
        <f>O165/N165</f>
        <v/>
      </c>
      <c r="Q165" s="173">
        <f>COUNTIF(E165:L165,"U")</f>
        <v/>
      </c>
      <c r="R165" s="173">
        <f>COUNTIF(E165:L165,"UA")</f>
        <v/>
      </c>
      <c r="S165" s="173">
        <f>COUNTIF(E165:L165,"WH")</f>
        <v/>
      </c>
      <c r="T165" s="173" t="n"/>
      <c r="U165" s="176">
        <f>IF(Q165&lt;&gt;0,"FAIL",IF(R165&gt;0,"AB",IF(S165&gt;0,"WH","PASS")))</f>
        <v/>
      </c>
    </row>
    <row r="166" spans="1:24">
      <c r="A166" s="172" t="n">
        <v>53</v>
      </c>
      <c r="B166" s="224" t="n">
        <v>113216104162</v>
      </c>
      <c r="C166" s="224" t="s">
        <v>36</v>
      </c>
      <c r="D166" s="461" t="s">
        <v>481</v>
      </c>
      <c r="E166" s="172" t="s">
        <v>208</v>
      </c>
      <c r="F166" s="172" t="s">
        <v>206</v>
      </c>
      <c r="G166" s="172" t="s">
        <v>38</v>
      </c>
      <c r="H166" s="172" t="s">
        <v>37</v>
      </c>
      <c r="I166" s="172" t="s">
        <v>203</v>
      </c>
      <c r="J166" s="172" t="s">
        <v>36</v>
      </c>
      <c r="K166" s="172" t="s">
        <v>36</v>
      </c>
      <c r="L166" s="172" t="s">
        <v>203</v>
      </c>
      <c r="M166" s="173" t="n">
        <v>23</v>
      </c>
      <c r="N166" s="173">
        <f>IF(S166=0,23-SUMIF(E166:L166,"U*",$E$9:$L$9),0)</f>
        <v/>
      </c>
      <c r="O166" s="174">
        <f>(SUM(VLOOKUP(E166,$W$14:$X$20,2)*E$9,VLOOKUP(F166,$W$14:$X$20,2)*F$9,VLOOKUP(G166,$W$14:$X$20,2)*G$9,VLOOKUP(H166,$W$14:$X$20,2)*H$9,VLOOKUP(I166,$W$14:$X$20,2)*I$9,VLOOKUP(J166,$W$14:$X$20,2)*J$9,VLOOKUP(K166,$W$14:$X$20,2)*K$9,VLOOKUP(L166,$W$14:$X$20,2)*L$9))</f>
        <v/>
      </c>
      <c r="P166" s="175">
        <f>O166/N166</f>
        <v/>
      </c>
      <c r="Q166" s="173">
        <f>COUNTIF(E166:L166,"U")</f>
        <v/>
      </c>
      <c r="R166" s="173">
        <f>COUNTIF(E166:L166,"UA")</f>
        <v/>
      </c>
      <c r="S166" s="173">
        <f>COUNTIF(E166:L166,"WH")</f>
        <v/>
      </c>
      <c r="T166" s="173" t="n"/>
      <c r="U166" s="176">
        <f>IF(Q166&lt;&gt;0,"FAIL",IF(R166&gt;0,"AB",IF(S166&gt;0,"WH","PASS")))</f>
        <v/>
      </c>
    </row>
    <row r="167" spans="1:24">
      <c r="A167" s="172" t="n">
        <v>54</v>
      </c>
      <c r="B167" s="224" t="n">
        <v>113216104163</v>
      </c>
      <c r="C167" s="224" t="s">
        <v>36</v>
      </c>
      <c r="D167" s="461" t="s">
        <v>482</v>
      </c>
      <c r="E167" s="466" t="s">
        <v>444</v>
      </c>
      <c r="F167" s="466" t="s">
        <v>444</v>
      </c>
      <c r="G167" s="466" t="s">
        <v>444</v>
      </c>
      <c r="H167" s="466" t="s">
        <v>444</v>
      </c>
      <c r="I167" s="466" t="s">
        <v>37</v>
      </c>
      <c r="J167" s="466" t="s">
        <v>37</v>
      </c>
      <c r="K167" s="466" t="s">
        <v>37</v>
      </c>
      <c r="L167" s="466" t="s">
        <v>444</v>
      </c>
      <c r="M167" s="173" t="n">
        <v>23</v>
      </c>
      <c r="N167" s="173">
        <f>IF(S167=0,23-SUMIF(E167:L167,"U*",$E$9:$L$9),0)</f>
        <v/>
      </c>
      <c r="O167" s="174">
        <f>(SUM(VLOOKUP(E167,$W$14:$X$20,2)*E$9,VLOOKUP(F167,$W$14:$X$20,2)*F$9,VLOOKUP(G167,$W$14:$X$20,2)*G$9,VLOOKUP(H167,$W$14:$X$20,2)*H$9,VLOOKUP(I167,$W$14:$X$20,2)*I$9,VLOOKUP(J167,$W$14:$X$20,2)*J$9,VLOOKUP(K167,$W$14:$X$20,2)*K$9,VLOOKUP(L167,$W$14:$X$20,2)*L$9))</f>
        <v/>
      </c>
      <c r="P167" s="175">
        <f>O167/N167</f>
        <v/>
      </c>
      <c r="Q167" s="173">
        <f>COUNTIF(E167:L167,"U")</f>
        <v/>
      </c>
      <c r="R167" s="173">
        <f>COUNTIF(E167:L167,"UA")</f>
        <v/>
      </c>
      <c r="S167" s="173">
        <f>COUNTIF(E167:L167,"WH")</f>
        <v/>
      </c>
      <c r="T167" s="172" t="n"/>
      <c r="U167" s="185">
        <f>IF(Q167&lt;&gt;0,"FAIL",IF(R167&gt;0,"AB",IF(S167&gt;0,"WH","PASS")))</f>
        <v/>
      </c>
    </row>
    <row r="168" spans="1:24">
      <c r="A168" s="172" t="n">
        <v>164</v>
      </c>
      <c r="B168" s="456" t="n">
        <v>113216104164</v>
      </c>
      <c r="C168" s="456" t="s">
        <v>38</v>
      </c>
      <c r="D168" s="240" t="s">
        <v>596</v>
      </c>
      <c r="E168" s="172" t="s">
        <v>38</v>
      </c>
      <c r="F168" s="172" t="s">
        <v>36</v>
      </c>
      <c r="G168" s="172" t="s">
        <v>38</v>
      </c>
      <c r="H168" s="172" t="s">
        <v>36</v>
      </c>
      <c r="I168" s="172" t="s">
        <v>203</v>
      </c>
      <c r="J168" s="172" t="s">
        <v>203</v>
      </c>
      <c r="K168" s="172" t="s">
        <v>203</v>
      </c>
      <c r="L168" s="172" t="s">
        <v>203</v>
      </c>
      <c r="M168" s="173" t="n">
        <v>23</v>
      </c>
      <c r="N168" s="173">
        <f>IF(S168=0,23-SUMIF(E168:L168,"U*",$E$9:$L$9),0)</f>
        <v/>
      </c>
      <c r="O168" s="174">
        <f>(SUM(VLOOKUP(E168,$W$14:$X$20,2)*E$9,VLOOKUP(F168,$W$14:$X$20,2)*F$9,VLOOKUP(G168,$W$14:$X$20,2)*G$9,VLOOKUP(H168,$W$14:$X$20,2)*H$9,VLOOKUP(I168,$W$14:$X$20,2)*I$9,VLOOKUP(J168,$W$14:$X$20,2)*J$9,VLOOKUP(K168,$W$14:$X$20,2)*K$9,VLOOKUP(L168,$W$14:$X$20,2)*L$9))</f>
        <v/>
      </c>
      <c r="P168" s="175">
        <f>O168/N168</f>
        <v/>
      </c>
      <c r="Q168" s="173">
        <f>COUNTIF(E168:L168,"U")</f>
        <v/>
      </c>
      <c r="R168" s="173">
        <f>COUNTIF(E168:L168,"UA")</f>
        <v/>
      </c>
      <c r="S168" s="173">
        <f>COUNTIF(E168:L168,"WH")</f>
        <v/>
      </c>
      <c r="T168" s="173" t="n"/>
      <c r="U168" s="176">
        <f>IF(Q168&lt;&gt;0,"FAIL",IF(R168&gt;0,"AB",IF(S168&gt;0,"WH","PASS")))</f>
        <v/>
      </c>
    </row>
    <row r="169" spans="1:24">
      <c r="A169" s="172" t="n">
        <v>109</v>
      </c>
      <c r="B169" s="232" t="n">
        <v>113216104165</v>
      </c>
      <c r="C169" s="233" t="s">
        <v>37</v>
      </c>
      <c r="D169" s="136" t="s">
        <v>540</v>
      </c>
      <c r="E169" s="172" t="s">
        <v>205</v>
      </c>
      <c r="F169" s="172" t="s">
        <v>205</v>
      </c>
      <c r="G169" s="172" t="s">
        <v>206</v>
      </c>
      <c r="H169" s="172" t="s">
        <v>206</v>
      </c>
      <c r="I169" s="172" t="s">
        <v>36</v>
      </c>
      <c r="J169" s="172" t="s">
        <v>37</v>
      </c>
      <c r="K169" s="172" t="s">
        <v>37</v>
      </c>
      <c r="L169" s="172" t="s">
        <v>203</v>
      </c>
      <c r="M169" s="173" t="n">
        <v>23</v>
      </c>
      <c r="N169" s="173">
        <f>IF(S169=0,23-SUMIF(E169:L169,"U*",$E$9:$L$9),0)</f>
        <v/>
      </c>
      <c r="O169" s="174">
        <f>(SUM(VLOOKUP(E169,$W$14:$X$20,2)*E$9,VLOOKUP(F169,$W$14:$X$20,2)*F$9,VLOOKUP(G169,$W$14:$X$20,2)*G$9,VLOOKUP(H169,$W$14:$X$20,2)*H$9,VLOOKUP(I169,$W$14:$X$20,2)*I$9,VLOOKUP(J169,$W$14:$X$20,2)*J$9,VLOOKUP(K169,$W$14:$X$20,2)*K$9,VLOOKUP(L169,$W$14:$X$20,2)*L$9))</f>
        <v/>
      </c>
      <c r="P169" s="175">
        <f>O169/N169</f>
        <v/>
      </c>
      <c r="Q169" s="173">
        <f>COUNTIF(E169:L169,"U")</f>
        <v/>
      </c>
      <c r="R169" s="173">
        <f>COUNTIF(E169:L169,"UA")</f>
        <v/>
      </c>
      <c r="S169" s="173">
        <f>COUNTIF(E169:L169,"WH")</f>
        <v/>
      </c>
      <c r="T169" s="172" t="n"/>
      <c r="U169" s="176">
        <f>IF(Q169&lt;&gt;0,"FAIL",IF(R169&gt;0,"AB",IF(S169&gt;0,"WH","PASS")))</f>
        <v/>
      </c>
    </row>
    <row r="170" spans="1:24">
      <c r="A170" s="172" t="n">
        <v>110</v>
      </c>
      <c r="B170" s="232" t="n">
        <v>113216104166</v>
      </c>
      <c r="C170" s="233" t="s">
        <v>37</v>
      </c>
      <c r="D170" s="140" t="s">
        <v>541</v>
      </c>
      <c r="E170" s="172" t="s">
        <v>38</v>
      </c>
      <c r="F170" s="172" t="s">
        <v>37</v>
      </c>
      <c r="G170" s="172" t="s">
        <v>38</v>
      </c>
      <c r="H170" s="172" t="s">
        <v>36</v>
      </c>
      <c r="I170" s="172" t="s">
        <v>203</v>
      </c>
      <c r="J170" s="172" t="s">
        <v>203</v>
      </c>
      <c r="K170" s="172" t="s">
        <v>203</v>
      </c>
      <c r="L170" s="172" t="s">
        <v>203</v>
      </c>
      <c r="M170" s="173" t="n">
        <v>23</v>
      </c>
      <c r="N170" s="173">
        <f>IF(S170=0,23-SUMIF(E170:L170,"U*",$E$9:$L$9),0)</f>
        <v/>
      </c>
      <c r="O170" s="174">
        <f>(SUM(VLOOKUP(E170,$W$14:$X$20,2)*E$9,VLOOKUP(F170,$W$14:$X$20,2)*F$9,VLOOKUP(G170,$W$14:$X$20,2)*G$9,VLOOKUP(H170,$W$14:$X$20,2)*H$9,VLOOKUP(I170,$W$14:$X$20,2)*I$9,VLOOKUP(J170,$W$14:$X$20,2)*J$9,VLOOKUP(K170,$W$14:$X$20,2)*K$9,VLOOKUP(L170,$W$14:$X$20,2)*L$9))</f>
        <v/>
      </c>
      <c r="P170" s="175">
        <f>O170/N170</f>
        <v/>
      </c>
      <c r="Q170" s="173">
        <f>COUNTIF(E170:L170,"U")</f>
        <v/>
      </c>
      <c r="R170" s="172">
        <f>COUNTIF(E170:L170,"UA")</f>
        <v/>
      </c>
      <c r="S170" s="173">
        <f>COUNTIF(E170:L170,"WH")</f>
        <v/>
      </c>
      <c r="T170" s="173" t="n"/>
      <c r="U170" s="176">
        <f>IF(Q170&lt;&gt;0,"FAIL",IF(R170&gt;0,"AB",IF(S170&gt;0,"WH","PASS")))</f>
        <v/>
      </c>
    </row>
    <row r="171" spans="1:24">
      <c r="A171" s="172" t="n">
        <v>165</v>
      </c>
      <c r="B171" s="457" t="n">
        <v>113216104167</v>
      </c>
      <c r="C171" s="456" t="s">
        <v>38</v>
      </c>
      <c r="D171" s="242" t="s">
        <v>597</v>
      </c>
      <c r="E171" s="172" t="s">
        <v>38</v>
      </c>
      <c r="F171" s="172" t="s">
        <v>208</v>
      </c>
      <c r="G171" s="172" t="s">
        <v>208</v>
      </c>
      <c r="H171" s="172" t="s">
        <v>206</v>
      </c>
      <c r="I171" s="172" t="s">
        <v>203</v>
      </c>
      <c r="J171" s="172" t="s">
        <v>36</v>
      </c>
      <c r="K171" s="172" t="s">
        <v>36</v>
      </c>
      <c r="L171" s="172" t="s">
        <v>203</v>
      </c>
      <c r="M171" s="173" t="n">
        <v>23</v>
      </c>
      <c r="N171" s="173">
        <f>IF(S171=0,23-SUMIF(E171:L171,"U*",$E$9:$L$9),0)</f>
        <v/>
      </c>
      <c r="O171" s="174">
        <f>(SUM(VLOOKUP(E171,$W$14:$X$20,2)*E$9,VLOOKUP(F171,$W$14:$X$20,2)*F$9,VLOOKUP(G171,$W$14:$X$20,2)*G$9,VLOOKUP(H171,$W$14:$X$20,2)*H$9,VLOOKUP(I171,$W$14:$X$20,2)*I$9,VLOOKUP(J171,$W$14:$X$20,2)*J$9,VLOOKUP(K171,$W$14:$X$20,2)*K$9,VLOOKUP(L171,$W$14:$X$20,2)*L$9))</f>
        <v/>
      </c>
      <c r="P171" s="175">
        <f>O171/N171</f>
        <v/>
      </c>
      <c r="Q171" s="173">
        <f>COUNTIF(E171:L171,"U")</f>
        <v/>
      </c>
      <c r="R171" s="172">
        <f>COUNTIF(E171:L171,"UA")</f>
        <v/>
      </c>
      <c r="S171" s="173">
        <f>COUNTIF(E171:L171,"WH")</f>
        <v/>
      </c>
      <c r="T171" s="172" t="n"/>
      <c r="U171" s="176">
        <f>IF(Q171&lt;&gt;0,"FAIL",IF(R171&gt;0,"AB",IF(S171&gt;0,"WH","PASS")))</f>
        <v/>
      </c>
    </row>
    <row r="172" spans="1:24">
      <c r="A172" s="172" t="n">
        <v>111</v>
      </c>
      <c r="B172" s="232" t="n">
        <v>113216104168</v>
      </c>
      <c r="C172" s="233" t="s">
        <v>37</v>
      </c>
      <c r="D172" s="140" t="s">
        <v>542</v>
      </c>
      <c r="E172" s="172" t="s">
        <v>38</v>
      </c>
      <c r="F172" s="172" t="s">
        <v>38</v>
      </c>
      <c r="G172" s="172" t="s">
        <v>37</v>
      </c>
      <c r="H172" s="172" t="s">
        <v>38</v>
      </c>
      <c r="I172" s="172" t="s">
        <v>203</v>
      </c>
      <c r="J172" s="172" t="s">
        <v>203</v>
      </c>
      <c r="K172" s="172" t="s">
        <v>36</v>
      </c>
      <c r="L172" s="172" t="s">
        <v>203</v>
      </c>
      <c r="M172" s="173" t="n">
        <v>23</v>
      </c>
      <c r="N172" s="173">
        <f>IF(S172=0,23-SUMIF(E172:L172,"U*",$E$9:$L$9),0)</f>
        <v/>
      </c>
      <c r="O172" s="174">
        <f>(SUM(VLOOKUP(E172,$W$14:$X$20,2)*E$9,VLOOKUP(F172,$W$14:$X$20,2)*F$9,VLOOKUP(G172,$W$14:$X$20,2)*G$9,VLOOKUP(H172,$W$14:$X$20,2)*H$9,VLOOKUP(I172,$W$14:$X$20,2)*I$9,VLOOKUP(J172,$W$14:$X$20,2)*J$9,VLOOKUP(K172,$W$14:$X$20,2)*K$9,VLOOKUP(L172,$W$14:$X$20,2)*L$9))</f>
        <v/>
      </c>
      <c r="P172" s="175">
        <f>O172/N172</f>
        <v/>
      </c>
      <c r="Q172" s="173">
        <f>COUNTIF(E172:L172,"U")</f>
        <v/>
      </c>
      <c r="R172" s="172">
        <f>COUNTIF(E172:L172,"UA")</f>
        <v/>
      </c>
      <c r="S172" s="173">
        <f>COUNTIF(E172:L172,"WH")</f>
        <v/>
      </c>
      <c r="T172" s="173" t="n"/>
      <c r="U172" s="176">
        <f>IF(Q172&lt;&gt;0,"FAIL",IF(R172&gt;0,"AB",IF(S172&gt;0,"WH","PASS")))</f>
        <v/>
      </c>
    </row>
    <row r="173" spans="1:24">
      <c r="A173" s="172" t="n">
        <v>166</v>
      </c>
      <c r="B173" s="457" t="n">
        <v>113216104169</v>
      </c>
      <c r="C173" s="456" t="s">
        <v>38</v>
      </c>
      <c r="D173" s="242" t="s">
        <v>598</v>
      </c>
      <c r="E173" s="172" t="s">
        <v>206</v>
      </c>
      <c r="F173" s="172" t="s">
        <v>206</v>
      </c>
      <c r="G173" s="172" t="s">
        <v>205</v>
      </c>
      <c r="H173" s="172" t="s">
        <v>205</v>
      </c>
      <c r="I173" s="172" t="s">
        <v>36</v>
      </c>
      <c r="J173" s="172" t="s">
        <v>36</v>
      </c>
      <c r="K173" s="172" t="s">
        <v>36</v>
      </c>
      <c r="L173" s="172" t="s">
        <v>203</v>
      </c>
      <c r="M173" s="173" t="n">
        <v>23</v>
      </c>
      <c r="N173" s="173">
        <f>IF(S173=0,23-SUMIF(E173:L173,"U*",$E$9:$L$9),0)</f>
        <v/>
      </c>
      <c r="O173" s="174">
        <f>(SUM(VLOOKUP(E173,$W$14:$X$20,2)*E$9,VLOOKUP(F173,$W$14:$X$20,2)*F$9,VLOOKUP(G173,$W$14:$X$20,2)*G$9,VLOOKUP(H173,$W$14:$X$20,2)*H$9,VLOOKUP(I173,$W$14:$X$20,2)*I$9,VLOOKUP(J173,$W$14:$X$20,2)*J$9,VLOOKUP(K173,$W$14:$X$20,2)*K$9,VLOOKUP(L173,$W$14:$X$20,2)*L$9))</f>
        <v/>
      </c>
      <c r="P173" s="175">
        <f>O173/N173</f>
        <v/>
      </c>
      <c r="Q173" s="173">
        <f>COUNTIF(E173:L173,"U")</f>
        <v/>
      </c>
      <c r="R173" s="172">
        <f>COUNTIF(E173:L173,"UA")</f>
        <v/>
      </c>
      <c r="S173" s="173">
        <f>COUNTIF(E173:L173,"WH")</f>
        <v/>
      </c>
      <c r="T173" s="173" t="n"/>
      <c r="U173" s="176">
        <f>IF(Q173&lt;&gt;0,"FAIL",IF(R173&gt;0,"AB",IF(S173&gt;0,"WH","PASS")))</f>
        <v/>
      </c>
    </row>
    <row r="174" spans="1:24">
      <c r="A174" s="172" t="n">
        <v>167</v>
      </c>
      <c r="B174" s="457" t="n">
        <v>113216104170</v>
      </c>
      <c r="C174" s="456" t="s">
        <v>38</v>
      </c>
      <c r="D174" s="240" t="s">
        <v>599</v>
      </c>
      <c r="E174" s="172" t="s">
        <v>38</v>
      </c>
      <c r="F174" s="172" t="s">
        <v>208</v>
      </c>
      <c r="G174" s="172" t="s">
        <v>38</v>
      </c>
      <c r="H174" s="172" t="s">
        <v>38</v>
      </c>
      <c r="I174" s="172" t="s">
        <v>203</v>
      </c>
      <c r="J174" s="172" t="s">
        <v>203</v>
      </c>
      <c r="K174" s="172" t="s">
        <v>203</v>
      </c>
      <c r="L174" s="172" t="s">
        <v>203</v>
      </c>
      <c r="M174" s="173" t="n">
        <v>23</v>
      </c>
      <c r="N174" s="173">
        <f>IF(S174=0,23-SUMIF(E174:L174,"U*",$E$9:$L$9),0)</f>
        <v/>
      </c>
      <c r="O174" s="174">
        <f>(SUM(VLOOKUP(E174,$W$14:$X$20,2)*E$9,VLOOKUP(F174,$W$14:$X$20,2)*F$9,VLOOKUP(G174,$W$14:$X$20,2)*G$9,VLOOKUP(H174,$W$14:$X$20,2)*H$9,VLOOKUP(I174,$W$14:$X$20,2)*I$9,VLOOKUP(J174,$W$14:$X$20,2)*J$9,VLOOKUP(K174,$W$14:$X$20,2)*K$9,VLOOKUP(L174,$W$14:$X$20,2)*L$9))</f>
        <v/>
      </c>
      <c r="P174" s="175">
        <f>O174/N174</f>
        <v/>
      </c>
      <c r="Q174" s="173">
        <f>COUNTIF(E174:L174,"U")</f>
        <v/>
      </c>
      <c r="R174" s="172">
        <f>COUNTIF(E174:L174,"UA")</f>
        <v/>
      </c>
      <c r="S174" s="173">
        <f>COUNTIF(E174:L174,"WH")</f>
        <v/>
      </c>
      <c r="T174" s="172" t="n"/>
      <c r="U174" s="176">
        <f>IF(Q174&lt;&gt;0,"FAIL",IF(R174&gt;0,"AB",IF(S174&gt;0,"WH","PASS")))</f>
        <v/>
      </c>
    </row>
    <row r="175" spans="1:24">
      <c r="A175" s="172" t="n">
        <v>55</v>
      </c>
      <c r="B175" s="224" t="n">
        <v>113216104301</v>
      </c>
      <c r="C175" s="224" t="s">
        <v>36</v>
      </c>
      <c r="D175" s="465" t="s">
        <v>483</v>
      </c>
      <c r="E175" s="172" t="s">
        <v>206</v>
      </c>
      <c r="F175" s="172" t="s">
        <v>38</v>
      </c>
      <c r="G175" s="172" t="s">
        <v>37</v>
      </c>
      <c r="H175" s="172" t="s">
        <v>38</v>
      </c>
      <c r="I175" s="172" t="s">
        <v>203</v>
      </c>
      <c r="J175" s="172" t="s">
        <v>36</v>
      </c>
      <c r="K175" s="172" t="s">
        <v>203</v>
      </c>
      <c r="L175" s="172" t="s">
        <v>203</v>
      </c>
      <c r="M175" s="173" t="n">
        <v>23</v>
      </c>
      <c r="N175" s="173">
        <f>IF(S175=0,23-SUMIF(E175:L175,"U*",$E$9:$L$9),0)</f>
        <v/>
      </c>
      <c r="O175" s="174">
        <f>(SUM(VLOOKUP(E175,$W$14:$X$20,2)*E$9,VLOOKUP(F175,$W$14:$X$20,2)*F$9,VLOOKUP(G175,$W$14:$X$20,2)*G$9,VLOOKUP(H175,$W$14:$X$20,2)*H$9,VLOOKUP(I175,$W$14:$X$20,2)*I$9,VLOOKUP(J175,$W$14:$X$20,2)*J$9,VLOOKUP(K175,$W$14:$X$20,2)*K$9,VLOOKUP(L175,$W$14:$X$20,2)*L$9))</f>
        <v/>
      </c>
      <c r="P175" s="175">
        <f>O175/N175</f>
        <v/>
      </c>
      <c r="Q175" s="173">
        <f>COUNTIF(E175:L175,"U")</f>
        <v/>
      </c>
      <c r="R175" s="172">
        <f>COUNTIF(E175:L175,"UA")</f>
        <v/>
      </c>
      <c r="S175" s="173">
        <f>COUNTIF(E175:L175,"WH")</f>
        <v/>
      </c>
      <c r="T175" s="173" t="n"/>
      <c r="U175" s="176">
        <f>IF(Q175&lt;&gt;0,"FAIL",IF(R175&gt;0,"AB",IF(S175&gt;0,"WH","PASS")))</f>
        <v/>
      </c>
    </row>
    <row r="176" spans="1:24">
      <c r="A176" s="172" t="n">
        <v>168</v>
      </c>
      <c r="B176" s="456" t="n">
        <v>113216104501</v>
      </c>
      <c r="C176" s="456" t="s">
        <v>38</v>
      </c>
      <c r="D176" s="240" t="s">
        <v>600</v>
      </c>
      <c r="E176" s="172" t="s">
        <v>37</v>
      </c>
      <c r="F176" s="172" t="s">
        <v>37</v>
      </c>
      <c r="G176" s="172" t="s">
        <v>37</v>
      </c>
      <c r="H176" s="172" t="s">
        <v>37</v>
      </c>
      <c r="I176" s="172" t="s">
        <v>203</v>
      </c>
      <c r="J176" s="172" t="s">
        <v>203</v>
      </c>
      <c r="K176" s="172" t="s">
        <v>203</v>
      </c>
      <c r="L176" s="172" t="s">
        <v>295</v>
      </c>
      <c r="M176" s="173" t="n">
        <v>23</v>
      </c>
      <c r="N176" s="173">
        <f>IF(S176=0,23-SUMIF(E176:L176,"U*",$E$9:$L$9),0)</f>
        <v/>
      </c>
      <c r="O176" s="174">
        <f>(SUM(VLOOKUP(E176,$W$14:$X$20,2)*E$9,VLOOKUP(F176,$W$14:$X$20,2)*F$9,VLOOKUP(G176,$W$14:$X$20,2)*G$9,VLOOKUP(H176,$W$14:$X$20,2)*H$9,VLOOKUP(I176,$W$14:$X$20,2)*I$9,VLOOKUP(J176,$W$14:$X$20,2)*J$9,VLOOKUP(K176,$W$14:$X$20,2)*K$9,VLOOKUP(L176,$W$14:$X$20,2)*L$9))</f>
        <v/>
      </c>
      <c r="P176" s="175">
        <f>O176/N176</f>
        <v/>
      </c>
      <c r="Q176" s="173">
        <f>COUNTIF(E176:L176,"U")</f>
        <v/>
      </c>
      <c r="R176" s="172">
        <f>COUNTIF(E176:L176,"UA")</f>
        <v/>
      </c>
      <c r="S176" s="173">
        <f>COUNTIF(E176:L176,"WH")</f>
        <v/>
      </c>
      <c r="T176" s="172" t="n"/>
      <c r="U176" s="176">
        <f>IF(Q176&lt;&gt;0,"FAIL",IF(R176&gt;0,"AB",IF(S176&gt;0,"WH","PASS")))</f>
        <v/>
      </c>
    </row>
    <row r="177" spans="1:24">
      <c r="A177" s="172" t="n">
        <v>112</v>
      </c>
      <c r="B177" s="459" t="n">
        <v>113216104701</v>
      </c>
      <c r="C177" s="233" t="s">
        <v>37</v>
      </c>
      <c r="D177" s="136" t="s">
        <v>543</v>
      </c>
      <c r="E177" s="172" t="s">
        <v>205</v>
      </c>
      <c r="F177" s="172" t="s">
        <v>208</v>
      </c>
      <c r="G177" s="172" t="s">
        <v>206</v>
      </c>
      <c r="H177" s="172" t="s">
        <v>208</v>
      </c>
      <c r="I177" s="172" t="s">
        <v>203</v>
      </c>
      <c r="J177" s="172" t="s">
        <v>36</v>
      </c>
      <c r="K177" s="172" t="s">
        <v>36</v>
      </c>
      <c r="L177" s="172" t="s">
        <v>203</v>
      </c>
      <c r="M177" s="173" t="n">
        <v>23</v>
      </c>
      <c r="N177" s="173">
        <f>IF(S177=0,23-SUMIF(E177:L177,"U*",$D$13:$K$13),0)</f>
        <v/>
      </c>
      <c r="O177" s="174">
        <f>(SUM(VLOOKUP(E177,$W$14:$X$20,2)*E$9,VLOOKUP(F177,$W$14:$X$20,2)*F$9,VLOOKUP(G177,$W$14:$X$20,2)*G$9,VLOOKUP(H177,$W$14:$X$20,2)*H$9,VLOOKUP(I177,$W$14:$X$20,2)*I$9,VLOOKUP(J177,$W$14:$X$20,2)*J$9,VLOOKUP(K177,$W$14:$X$20,2)*K$9,VLOOKUP(L177,$W$14:$X$20,2)*L$9))</f>
        <v/>
      </c>
      <c r="P177" s="175">
        <f>O177/N177</f>
        <v/>
      </c>
      <c r="Q177" s="173">
        <f>COUNTIF(E177:L177,"U")</f>
        <v/>
      </c>
      <c r="R177" s="172">
        <f>COUNTIF(E177:L177,"UA")</f>
        <v/>
      </c>
      <c r="S177" s="173">
        <f>COUNTIF(E177:L177,"WH")</f>
        <v/>
      </c>
      <c r="T177" s="173" t="n"/>
      <c r="U177" s="176">
        <f>IF(Q177&lt;&gt;0,"FAIL",IF(R177&gt;0,"AB",IF(S177&gt;0,"WH","PASS")))</f>
        <v/>
      </c>
    </row>
    <row r="178" spans="1:24">
      <c r="Q178" s="186" t="n"/>
      <c r="R178" s="186" t="n"/>
      <c r="S178" s="186" t="n"/>
      <c r="T178" s="186" t="s">
        <v>55</v>
      </c>
      <c r="U178" s="191">
        <f>COUNTIF($U$10:$U$177,"PASS")</f>
        <v/>
      </c>
    </row>
    <row r="179" spans="1:24">
      <c r="Q179" s="186" t="n"/>
      <c r="R179" s="186" t="n"/>
      <c r="S179" s="186" t="n"/>
      <c r="T179" s="186" t="s">
        <v>56</v>
      </c>
      <c r="U179" s="191">
        <f>COUNTIF($U$10:$U$177,"FAIL")</f>
        <v/>
      </c>
    </row>
    <row customHeight="1" ht="48" r="180" s="333" spans="1:24">
      <c r="B180" s="187" t="n"/>
      <c r="C180" s="187" t="n"/>
      <c r="D180" s="192" t="n"/>
      <c r="E180" s="155" t="s">
        <v>420</v>
      </c>
      <c r="F180" s="155" t="s">
        <v>421</v>
      </c>
      <c r="G180" s="155" t="s">
        <v>422</v>
      </c>
      <c r="H180" s="155" t="s">
        <v>423</v>
      </c>
      <c r="I180" s="156" t="s">
        <v>424</v>
      </c>
      <c r="J180" s="156" t="s">
        <v>425</v>
      </c>
      <c r="K180" s="156" t="s">
        <v>426</v>
      </c>
      <c r="L180" s="155" t="s">
        <v>427</v>
      </c>
      <c r="Q180" s="186" t="n"/>
      <c r="R180" s="186" t="n"/>
      <c r="S180" s="186" t="n"/>
      <c r="T180" s="252" t="s">
        <v>265</v>
      </c>
      <c r="U180" s="191">
        <f>COUNTIF($U$10:$U$177,"AB")</f>
        <v/>
      </c>
      <c r="V180" s="467" t="s">
        <v>603</v>
      </c>
    </row>
    <row r="181" spans="1:24">
      <c r="B181" s="571" t="s">
        <v>266</v>
      </c>
      <c r="E181" s="172" t="n">
        <v>168</v>
      </c>
      <c r="F181" s="172" t="n">
        <v>168</v>
      </c>
      <c r="G181" s="172" t="n">
        <v>168</v>
      </c>
      <c r="H181" s="172" t="n">
        <v>168</v>
      </c>
      <c r="I181" s="172" t="n">
        <v>168</v>
      </c>
      <c r="J181" s="172" t="n">
        <v>168</v>
      </c>
      <c r="K181" s="172" t="n">
        <v>168</v>
      </c>
      <c r="L181" s="172" t="n">
        <v>168</v>
      </c>
      <c r="Q181" s="613" t="s">
        <v>416</v>
      </c>
      <c r="U181" s="567" t="n"/>
    </row>
    <row r="182" spans="1:24">
      <c r="B182" s="576" t="s">
        <v>268</v>
      </c>
      <c r="E182" s="197">
        <f>COUNTIF(E10:E177,"UA")</f>
        <v/>
      </c>
      <c r="F182" s="197">
        <f>COUNTIF(F10:F177,"UA")</f>
        <v/>
      </c>
      <c r="G182" s="197">
        <f>COUNTIF(G10:G177,"UA")</f>
        <v/>
      </c>
      <c r="H182" s="197">
        <f>COUNTIF(H10:H177,"UA")</f>
        <v/>
      </c>
      <c r="I182" s="197">
        <f>COUNTIF(I10:I177,"UA")</f>
        <v/>
      </c>
      <c r="J182" s="197">
        <f>COUNTIF(J10:J177,"UA")</f>
        <v/>
      </c>
      <c r="K182" s="197">
        <f>COUNTIF(K10:K177,"UA")</f>
        <v/>
      </c>
      <c r="L182" s="197">
        <f>COUNTIF(L10:L177,"UA")</f>
        <v/>
      </c>
      <c r="Q182" s="567" t="s">
        <v>267</v>
      </c>
      <c r="U182" s="199" t="n"/>
    </row>
    <row r="183" spans="1:24">
      <c r="B183" s="576" t="s">
        <v>417</v>
      </c>
      <c r="E183" s="197">
        <f>COUNTIF(E10:E177,"WH")+COUNTIF(E10:E177,"WD")</f>
        <v/>
      </c>
      <c r="F183" s="197">
        <f>COUNTIF(F10:F177,"WH")+COUNTIF(F10:F177,"WD")</f>
        <v/>
      </c>
      <c r="G183" s="197">
        <f>COUNTIF(G10:G177,"WH")+COUNTIF(G10:G177,"WD")</f>
        <v/>
      </c>
      <c r="H183" s="197">
        <f>COUNTIF(H10:H177,"WH")+COUNTIF(H10:H177,"WD")</f>
        <v/>
      </c>
      <c r="I183" s="197">
        <f>COUNTIF(I10:I177,"WH")+COUNTIF(I10:I177,"WD")</f>
        <v/>
      </c>
      <c r="J183" s="197">
        <f>COUNTIF(J10:J177,"WH")+COUNTIF(J10:J177,"WD")</f>
        <v/>
      </c>
      <c r="K183" s="197">
        <f>COUNTIF(K10:K177,"WH")+COUNTIF(K10:K177,"WD")</f>
        <v/>
      </c>
      <c r="L183" s="197">
        <f>COUNTIF(L10:L177,"WH")+COUNTIF(L10:L177,"WD")</f>
        <v/>
      </c>
      <c r="Q183" s="619" t="s">
        <v>604</v>
      </c>
      <c r="U183" s="200" t="n">
        <v>168</v>
      </c>
    </row>
    <row r="184" spans="1:24">
      <c r="B184" s="573" t="s">
        <v>271</v>
      </c>
      <c r="E184" s="201">
        <f>E181-E182-E183</f>
        <v/>
      </c>
      <c r="F184" s="201">
        <f>F181-F182-F183</f>
        <v/>
      </c>
      <c r="G184" s="201">
        <f>G181-G182-G183</f>
        <v/>
      </c>
      <c r="H184" s="201">
        <f>H181-H182-H183</f>
        <v/>
      </c>
      <c r="I184" s="201">
        <f>I181-I182-I183</f>
        <v/>
      </c>
      <c r="J184" s="201">
        <f>J181-J182-J183</f>
        <v/>
      </c>
      <c r="K184" s="201">
        <f>K181-K182-K183</f>
        <v/>
      </c>
      <c r="L184" s="201">
        <f>L181-L182-L183</f>
        <v/>
      </c>
      <c r="Q184" s="572" t="s">
        <v>55</v>
      </c>
      <c r="U184" s="202">
        <f>U183-U185</f>
        <v/>
      </c>
    </row>
    <row r="185" spans="1:24">
      <c r="B185" s="573" t="s">
        <v>273</v>
      </c>
      <c r="E185" s="201">
        <f>E184-E186</f>
        <v/>
      </c>
      <c r="F185" s="201">
        <f>F184-F186</f>
        <v/>
      </c>
      <c r="G185" s="201">
        <f>G184-G186</f>
        <v/>
      </c>
      <c r="H185" s="201">
        <f>H184-H186</f>
        <v/>
      </c>
      <c r="I185" s="201">
        <f>I184-I186</f>
        <v/>
      </c>
      <c r="J185" s="201">
        <f>J184-J186</f>
        <v/>
      </c>
      <c r="K185" s="201">
        <f>K184-K186</f>
        <v/>
      </c>
      <c r="L185" s="201">
        <f>L184-L186</f>
        <v/>
      </c>
      <c r="Q185" s="572" t="s">
        <v>418</v>
      </c>
      <c r="U185" s="203">
        <f>U179+U180</f>
        <v/>
      </c>
    </row>
    <row r="186" spans="1:24">
      <c r="B186" s="573" t="s">
        <v>274</v>
      </c>
      <c r="E186" s="204">
        <f>COUNTIF(E123:E177,"U")</f>
        <v/>
      </c>
      <c r="F186" s="204">
        <f>COUNTIF(F123:F177,"U")</f>
        <v/>
      </c>
      <c r="G186" s="204">
        <f>COUNTIF(G123:G177,"U")</f>
        <v/>
      </c>
      <c r="H186" s="204">
        <f>COUNTIF(H123:H177,"U")</f>
        <v/>
      </c>
      <c r="I186" s="204">
        <f>COUNTIF(I123:I177,"U")</f>
        <v/>
      </c>
      <c r="J186" s="204">
        <f>COUNTIF(J123:J177,"U")</f>
        <v/>
      </c>
      <c r="K186" s="204">
        <f>COUNTIF(K123:K177,"U")</f>
        <v/>
      </c>
      <c r="L186" s="204">
        <f>COUNTIF(L123:L177,"U")</f>
        <v/>
      </c>
      <c r="Q186" s="579" t="s">
        <v>57</v>
      </c>
      <c r="U186" s="89">
        <f>U184/U183*100</f>
        <v/>
      </c>
    </row>
    <row r="187" spans="1:24">
      <c r="B187" s="585" t="s">
        <v>275</v>
      </c>
      <c r="E187" s="201">
        <f>COUNTIF(E$10:E$177,"S")</f>
        <v/>
      </c>
      <c r="F187" s="201">
        <f>COUNTIF(F$10:F$177,"S")</f>
        <v/>
      </c>
      <c r="G187" s="201">
        <f>COUNTIF(G$10:G$177,"S")</f>
        <v/>
      </c>
      <c r="H187" s="201">
        <f>COUNTIF(H$10:H$177,"S")</f>
        <v/>
      </c>
      <c r="I187" s="201">
        <f>COUNTIF(I$10:I$177,"S")</f>
        <v/>
      </c>
      <c r="J187" s="201">
        <f>COUNTIF(J$10:J$177,"S")</f>
        <v/>
      </c>
      <c r="K187" s="201">
        <f>COUNTIF(K$10:K$177,"S")</f>
        <v/>
      </c>
      <c r="L187" s="201">
        <f>COUNTIF(L$10:L$177,"S")</f>
        <v/>
      </c>
    </row>
    <row r="188" spans="1:24">
      <c r="B188" s="585" t="s">
        <v>276</v>
      </c>
      <c r="E188" s="201">
        <f>COUNTIF(E$10:E$177,"A")</f>
        <v/>
      </c>
      <c r="F188" s="201">
        <f>COUNTIF(F$10:F$177,"A")</f>
        <v/>
      </c>
      <c r="G188" s="201">
        <f>COUNTIF(G$10:G$177,"A")</f>
        <v/>
      </c>
      <c r="H188" s="201">
        <f>COUNTIF(H$10:H$177,"A")</f>
        <v/>
      </c>
      <c r="I188" s="201">
        <f>COUNTIF(I$10:I$177,"A")</f>
        <v/>
      </c>
      <c r="J188" s="201">
        <f>COUNTIF(J$10:J$177,"A")</f>
        <v/>
      </c>
      <c r="K188" s="201">
        <f>COUNTIF(K$10:K$177,"A")</f>
        <v/>
      </c>
      <c r="L188" s="201">
        <f>COUNTIF(L$10:L$177,"A")</f>
        <v/>
      </c>
    </row>
    <row r="189" spans="1:24">
      <c r="B189" s="585" t="s">
        <v>277</v>
      </c>
      <c r="E189" s="201">
        <f>COUNTIF(E$10:E$177,"B")</f>
        <v/>
      </c>
      <c r="F189" s="201">
        <f>COUNTIF(F$10:F$177,"B")</f>
        <v/>
      </c>
      <c r="G189" s="201">
        <f>COUNTIF(G$10:G$177,"B")</f>
        <v/>
      </c>
      <c r="H189" s="201">
        <f>COUNTIF(H$10:H$177,"B")</f>
        <v/>
      </c>
      <c r="I189" s="201">
        <f>COUNTIF(I$10:I$177,"B")</f>
        <v/>
      </c>
      <c r="J189" s="201">
        <f>COUNTIF(J$10:J$177,"B")</f>
        <v/>
      </c>
      <c r="K189" s="201">
        <f>COUNTIF(K$10:K$177,"B")</f>
        <v/>
      </c>
      <c r="L189" s="201">
        <f>COUNTIF(L$10:L$177,"B")</f>
        <v/>
      </c>
    </row>
    <row r="190" spans="1:24">
      <c r="B190" s="585" t="s">
        <v>278</v>
      </c>
      <c r="E190" s="201">
        <f>COUNTIF(E$10:E$177,"C")</f>
        <v/>
      </c>
      <c r="F190" s="201">
        <f>COUNTIF(F$10:F$177,"C")</f>
        <v/>
      </c>
      <c r="G190" s="201">
        <f>COUNTIF(G$10:G$177,"C")</f>
        <v/>
      </c>
      <c r="H190" s="201">
        <f>COUNTIF(H$10:H$177,"C")</f>
        <v/>
      </c>
      <c r="I190" s="201">
        <f>COUNTIF(I$10:I$177,"C")</f>
        <v/>
      </c>
      <c r="J190" s="201">
        <f>COUNTIF(J$10:J$177,"C")</f>
        <v/>
      </c>
      <c r="K190" s="201">
        <f>COUNTIF(K$10:K$177,"C")</f>
        <v/>
      </c>
      <c r="L190" s="201">
        <f>COUNTIF(L$10:L$177,"C")</f>
        <v/>
      </c>
    </row>
    <row r="191" spans="1:24">
      <c r="B191" s="585" t="s">
        <v>279</v>
      </c>
      <c r="E191" s="201">
        <f>COUNTIF(E$10:E$177,"D")</f>
        <v/>
      </c>
      <c r="F191" s="201">
        <f>COUNTIF(F$10:F$177,"D")</f>
        <v/>
      </c>
      <c r="G191" s="201">
        <f>COUNTIF(G$10:G$177,"D")</f>
        <v/>
      </c>
      <c r="H191" s="201">
        <f>COUNTIF(H$10:H$177,"D")</f>
        <v/>
      </c>
      <c r="I191" s="201">
        <f>COUNTIF(I$10:I$177,"D")</f>
        <v/>
      </c>
      <c r="J191" s="201">
        <f>COUNTIF(J$10:J$177,"D")</f>
        <v/>
      </c>
      <c r="K191" s="201">
        <f>COUNTIF(K$10:K$177,"D")</f>
        <v/>
      </c>
      <c r="L191" s="201">
        <f>COUNTIF(L$10:L$177,"D")</f>
        <v/>
      </c>
    </row>
    <row r="192" spans="1:24">
      <c r="B192" s="585" t="s">
        <v>280</v>
      </c>
      <c r="E192" s="201">
        <f>COUNTIF(E$10:E$177,"E")</f>
        <v/>
      </c>
      <c r="F192" s="201">
        <f>COUNTIF(F$10:F$177,"E")</f>
        <v/>
      </c>
      <c r="G192" s="201">
        <f>COUNTIF(G$10:G$177,"E")</f>
        <v/>
      </c>
      <c r="H192" s="201">
        <f>COUNTIF(H$10:H$177,"E")</f>
        <v/>
      </c>
      <c r="I192" s="201">
        <f>COUNTIF(I$10:I$177,"E")</f>
        <v/>
      </c>
      <c r="J192" s="201">
        <f>COUNTIF(J$10:J$177,"E")</f>
        <v/>
      </c>
      <c r="K192" s="201">
        <f>COUNTIF(K$10:K$177,"E")</f>
        <v/>
      </c>
      <c r="L192" s="201">
        <f>COUNTIF(L$10:L$177,"E")</f>
        <v/>
      </c>
    </row>
    <row r="193" spans="1:24">
      <c r="B193" s="585" t="s">
        <v>281</v>
      </c>
      <c r="E193" s="201">
        <f>COUNTIF(E123:E177,"U")</f>
        <v/>
      </c>
      <c r="F193" s="201">
        <f>COUNTIF(F123:F177,"U")</f>
        <v/>
      </c>
      <c r="G193" s="201">
        <f>COUNTIF(G123:G177,"U")</f>
        <v/>
      </c>
      <c r="H193" s="201">
        <f>COUNTIF(H123:H177,"U")</f>
        <v/>
      </c>
      <c r="I193" s="201">
        <f>COUNTIF(I123:I177,"U")</f>
        <v/>
      </c>
      <c r="J193" s="201">
        <f>COUNTIF(J123:J177,"U")</f>
        <v/>
      </c>
      <c r="K193" s="201">
        <f>COUNTIF(K123:K177,"U")</f>
        <v/>
      </c>
      <c r="L193" s="201">
        <f>COUNTIF(L123:L177,"U")</f>
        <v/>
      </c>
    </row>
    <row r="194" spans="1:24">
      <c r="B194" s="573" t="s">
        <v>57</v>
      </c>
      <c r="E194" s="207">
        <f>E185/E184*100</f>
        <v/>
      </c>
      <c r="F194" s="207">
        <f>F185/F184*100</f>
        <v/>
      </c>
      <c r="G194" s="207">
        <f>G185/G184*100</f>
        <v/>
      </c>
      <c r="H194" s="207">
        <f>H185/H184*100</f>
        <v/>
      </c>
      <c r="I194" s="207">
        <f>I185/I184*100</f>
        <v/>
      </c>
      <c r="J194" s="207">
        <f>J185/J184*100</f>
        <v/>
      </c>
      <c r="K194" s="207">
        <f>K185/K184*100</f>
        <v/>
      </c>
      <c r="L194" s="207">
        <f>L185/L184*100</f>
        <v/>
      </c>
    </row>
    <row r="195" spans="1:24">
      <c r="B195" s="573" t="s">
        <v>282</v>
      </c>
      <c r="E195" s="207">
        <f>((SUM(E187*10,E188*9,E189*8,E190*7,E191*6,E192*5)))/E184</f>
        <v/>
      </c>
      <c r="F195" s="207">
        <f>((SUM(F187*10,F188*9,F189*8,F190*7,F191*6,F192*5)))/F184</f>
        <v/>
      </c>
      <c r="G195" s="207">
        <f>((SUM(G187*10,G188*9,G189*8,G190*7,G191*6,G192*5)))/G184</f>
        <v/>
      </c>
      <c r="H195" s="207">
        <f>((SUM(H187*10,H188*9,H189*8,H190*7,H191*6,H192*5)))/H184</f>
        <v/>
      </c>
      <c r="I195" s="207">
        <f>((SUM(I187*10,I188*9,I189*8,I190*7,I191*6,I192*5)))/I184</f>
        <v/>
      </c>
      <c r="J195" s="207">
        <f>((SUM(J187*10,J188*9,J189*8,J190*7,J191*6,J192*5)))/J184</f>
        <v/>
      </c>
      <c r="K195" s="207">
        <f>((SUM(K187*10,K188*9,K189*8,K190*7,K191*6,K192*5)))/K184</f>
        <v/>
      </c>
      <c r="L195" s="207">
        <f>((SUM(L187*10,L188*9,L189*8,L190*7,L191*6,L192*5)))/L184</f>
        <v/>
      </c>
    </row>
    <row r="196" spans="1:24">
      <c r="B196" s="573" t="s">
        <v>283</v>
      </c>
      <c r="E196" s="201">
        <f>IF(E187&gt;0,"S",IF(E188&gt;0,"A",IF(E189&gt;0,"B",IF(E190&gt;0,"C",IF(E191&gt;0,"D",IF(E192&gt;0,"E"))))))</f>
        <v/>
      </c>
      <c r="F196" s="201">
        <f>IF(F187&gt;0,"S",IF(F188&gt;0,"A",IF(F189&gt;0,"B",IF(F190&gt;0,"C",IF(F191&gt;0,"D",IF(F192&gt;0,"E"))))))</f>
        <v/>
      </c>
      <c r="G196" s="201">
        <f>IF(G187&gt;0,"S",IF(G188&gt;0,"A",IF(G189&gt;0,"B",IF(G190&gt;0,"C",IF(G191&gt;0,"D",IF(G192&gt;0,"E"))))))</f>
        <v/>
      </c>
      <c r="H196" s="201">
        <f>IF(H187&gt;0,"S",IF(H188&gt;0,"A",IF(H189&gt;0,"B",IF(H190&gt;0,"C",IF(H191&gt;0,"D",IF(H192&gt;0,"E"))))))</f>
        <v/>
      </c>
      <c r="I196" s="201">
        <f>IF(I187&gt;0,"S",IF(I188&gt;0,"A",IF(I189&gt;0,"B",IF(I190&gt;0,"C",IF(I191&gt;0,"D",IF(I192&gt;0,"E"))))))</f>
        <v/>
      </c>
      <c r="J196" s="201">
        <f>IF(J187&gt;0,"S",IF(J188&gt;0,"A",IF(J189&gt;0,"B",IF(J190&gt;0,"C",IF(J191&gt;0,"D",IF(J192&gt;0,"E"))))))</f>
        <v/>
      </c>
      <c r="K196" s="201">
        <f>IF(K187&gt;0,"S",IF(K188&gt;0,"A",IF(K189&gt;0,"B",IF(K190&gt;0,"C",IF(K191&gt;0,"D",IF(K192&gt;0,"E"))))))</f>
        <v/>
      </c>
      <c r="L196" s="201">
        <f>IF(L187&gt;0,"S",IF(L188&gt;0,"A",IF(L189&gt;0,"B",IF(L190&gt;0,"C",IF(L191&gt;0,"D",IF(L192&gt;0,"E"))))))</f>
        <v/>
      </c>
    </row>
    <row r="197" spans="1:24">
      <c r="B197" s="573" t="s">
        <v>284</v>
      </c>
      <c r="E197" s="201">
        <f>IF(E193&gt;0,"U",IF(E192&gt;0,"E",IF(E191&gt;0,"D",IF(E190&gt;0,"C",IF(E189&gt;0,"B",IF(E188&gt;0,"A",IF(E187&gt;0,"S")))))))</f>
        <v/>
      </c>
      <c r="F197" s="201">
        <f>IF(F193&gt;0,"U",IF(F192&gt;0,"E",IF(F191&gt;0,"D",IF(F190&gt;0,"C",IF(F189&gt;0,"B",IF(F188&gt;0,"A",IF(F187&gt;0,"S")))))))</f>
        <v/>
      </c>
      <c r="G197" s="201">
        <f>IF(G193&gt;0,"U",IF(G192&gt;0,"E",IF(G191&gt;0,"D",IF(G190&gt;0,"C",IF(G189&gt;0,"B",IF(G188&gt;0,"A",IF(G187&gt;0,"S")))))))</f>
        <v/>
      </c>
      <c r="H197" s="201">
        <f>IF(H193&gt;0,"U",IF(H192&gt;0,"E",IF(H191&gt;0,"D",IF(H190&gt;0,"C",IF(H189&gt;0,"B",IF(H188&gt;0,"A",IF(H187&gt;0,"S")))))))</f>
        <v/>
      </c>
      <c r="I197" s="201">
        <f>IF(I193&gt;0,"U",IF(I192&gt;0,"E",IF(I191&gt;0,"D",IF(I190&gt;0,"C",IF(I189&gt;0,"B",IF(I188&gt;0,"A",IF(I187&gt;0,"S")))))))</f>
        <v/>
      </c>
      <c r="J197" s="201">
        <f>IF(J193&gt;0,"U",IF(J192&gt;0,"E",IF(J191&gt;0,"D",IF(J190&gt;0,"C",IF(J189&gt;0,"B",IF(J188&gt;0,"A",IF(J187&gt;0,"S")))))))</f>
        <v/>
      </c>
      <c r="K197" s="201">
        <f>IF(K193&gt;0,"U",IF(K192&gt;0,"E",IF(K191&gt;0,"D",IF(K190&gt;0,"C",IF(K189&gt;0,"B",IF(K188&gt;0,"A",IF(K187&gt;0,"S")))))))</f>
        <v/>
      </c>
      <c r="L197" s="201">
        <f>IF(L193&gt;0,"U",IF(L192&gt;0,"E",IF(L191&gt;0,"D",IF(L190&gt;0,"C",IF(L189&gt;0,"B",IF(L188&gt;0,"A",IF(L187&gt;0,"S")))))))</f>
        <v/>
      </c>
    </row>
  </sheetData>
  <autoFilter ref="A9:X9"/>
  <mergeCells count="23">
    <mergeCell ref="Q184:T184"/>
    <mergeCell ref="Q185:T185"/>
    <mergeCell ref="Q186:T186"/>
    <mergeCell ref="B197:D197"/>
    <mergeCell ref="Q181:T181"/>
    <mergeCell ref="Q182:T182"/>
    <mergeCell ref="Q183:T183"/>
    <mergeCell ref="B190:D190"/>
    <mergeCell ref="B191:D191"/>
    <mergeCell ref="B192:D192"/>
    <mergeCell ref="B193:D193"/>
    <mergeCell ref="B194:D194"/>
    <mergeCell ref="B195:D195"/>
    <mergeCell ref="B181:D181"/>
    <mergeCell ref="B182:D182"/>
    <mergeCell ref="B183:D183"/>
    <mergeCell ref="B189:D189"/>
    <mergeCell ref="B196:D196"/>
    <mergeCell ref="B184:D184"/>
    <mergeCell ref="B185:D185"/>
    <mergeCell ref="B186:D186"/>
    <mergeCell ref="B187:D187"/>
    <mergeCell ref="B188:D188"/>
  </mergeCells>
  <conditionalFormatting sqref="M10:N177 E168:L177 E98:L166 E10:L57 E59:L96">
    <cfRule dxfId="75" operator="equal" priority="9" type="cellIs">
      <formula>"U"</formula>
    </cfRule>
  </conditionalFormatting>
  <conditionalFormatting sqref="E168:L177 E98:L166 E10:L57 E59:L96">
    <cfRule dxfId="2" operator="equal" priority="10" type="cellIs">
      <formula>"ua"</formula>
    </cfRule>
    <cfRule dxfId="2" operator="equal" priority="10" type="cellIs">
      <formula>"AB"</formula>
    </cfRule>
  </conditionalFormatting>
  <conditionalFormatting sqref="U71:U73 U65:U67 S71:S72">
    <cfRule dxfId="1" operator="equal" priority="8" type="cellIs">
      <formula>"U"</formula>
    </cfRule>
  </conditionalFormatting>
  <conditionalFormatting sqref="U73 U65:U67 S71:U72">
    <cfRule dxfId="0" operator="equal" priority="7" type="cellIs">
      <formula>"U"</formula>
    </cfRule>
  </conditionalFormatting>
  <conditionalFormatting sqref="U184:U186 Q184:Q186 R184:S185 U178:U180">
    <cfRule dxfId="1" operator="equal" priority="2" type="cellIs">
      <formula>"U"</formula>
    </cfRule>
  </conditionalFormatting>
  <conditionalFormatting sqref="U186 Q184:Q186 R184:U185 U178:U180">
    <cfRule dxfId="0" operator="equal" priority="1" type="cellIs">
      <formula>"U"</formula>
    </cfRule>
  </conditionalFormatting>
  <dataValidations count="1">
    <dataValidation allowBlank="0" operator="lessThanOrEqual" showErrorMessage="1" showInputMessage="1" sqref="B15:B68 C10:C177 B10:B13 B70:B120 B127:B177 B122:B125" type="textLength">
      <formula1>100</formula1>
    </dataValidation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O103"/>
  <sheetViews>
    <sheetView topLeftCell="A48" workbookViewId="0">
      <selection activeCell="I90" sqref="I90:L98"/>
    </sheetView>
  </sheetViews>
  <sheetFormatPr baseColWidth="8" defaultColWidth="6.7109375" defaultRowHeight="12.75" outlineLevelCol="0"/>
  <cols>
    <col customWidth="1" max="1" min="1" style="97" width="7.42578125"/>
    <col customWidth="1" max="2" min="2" style="97" width="16.85546875"/>
    <col customWidth="1" max="3" min="3" style="97" width="5.85546875"/>
    <col customWidth="1" max="4" min="4" style="97" width="20.140625"/>
    <col customWidth="1" max="5" min="5" style="97" width="11.28515625"/>
    <col customWidth="1" max="6" min="6" style="97" width="7.7109375"/>
    <col customWidth="1" max="7" min="7" style="97" width="11.42578125"/>
    <col customWidth="1" max="8" min="8" style="97" width="9.28515625"/>
    <col customWidth="1" max="9" min="9" style="97" width="7.7109375"/>
    <col customWidth="1" max="10" min="10" style="97" width="8.5703125"/>
    <col customWidth="1" max="12" min="11" style="97" width="7.85546875"/>
    <col customWidth="1" max="13" min="13" style="97" width="9.42578125"/>
    <col customWidth="1" max="15" min="14" style="82" width="7.7109375"/>
    <col customWidth="1" max="16" min="16" style="80" width="5.5703125"/>
    <col customWidth="1" max="17" min="17" style="80" width="7.7109375"/>
    <col customWidth="1" max="22" min="18" style="82" width="7.7109375"/>
    <col customWidth="1" max="16384" min="23" style="97" width="6.7109375"/>
  </cols>
  <sheetData>
    <row r="1" spans="1:67">
      <c r="F1" s="64" t="n"/>
      <c r="G1" s="64" t="n"/>
      <c r="H1" s="64" t="n"/>
      <c r="I1" s="64" t="n"/>
      <c r="J1" s="64" t="n"/>
      <c r="K1" s="64" t="n"/>
      <c r="L1" s="64" t="n"/>
      <c r="M1" s="64" t="n"/>
      <c r="N1" s="65" t="n"/>
      <c r="O1" s="65" t="n"/>
    </row>
    <row r="2" spans="1:67">
      <c r="A2" s="624" t="n"/>
      <c r="B2" s="624" t="n"/>
      <c r="C2" s="624" t="n"/>
      <c r="D2" s="624" t="n"/>
      <c r="E2" s="624" t="n"/>
      <c r="F2" s="621" t="s">
        <v>175</v>
      </c>
      <c r="N2" s="10" t="n"/>
      <c r="O2" s="10" t="n"/>
      <c r="P2" s="11" t="n"/>
      <c r="Q2" s="11" t="n"/>
      <c r="R2" s="10" t="n"/>
      <c r="W2" s="97" t="n"/>
    </row>
    <row r="3" spans="1:67">
      <c r="A3" s="624" t="n"/>
      <c r="B3" s="624" t="n"/>
      <c r="C3" s="624" t="n"/>
      <c r="D3" s="624" t="n"/>
      <c r="E3" s="624" t="n"/>
      <c r="F3" s="624" t="s">
        <v>176</v>
      </c>
      <c r="G3" s="624" t="n"/>
      <c r="H3" s="624" t="n"/>
      <c r="I3" s="624" t="n"/>
      <c r="J3" s="624" t="n"/>
      <c r="K3" s="624" t="n"/>
      <c r="L3" s="624" t="n"/>
      <c r="M3" s="624" t="n"/>
      <c r="N3" s="624" t="n"/>
      <c r="O3" s="624" t="n"/>
      <c r="P3" s="25" t="n"/>
      <c r="Q3" s="25" t="n"/>
      <c r="R3" s="624" t="n"/>
      <c r="S3" s="97" t="n"/>
      <c r="T3" s="97" t="n"/>
      <c r="U3" s="97" t="n"/>
      <c r="V3" s="97" t="n"/>
      <c r="W3" s="97" t="n"/>
    </row>
    <row customHeight="1" ht="12.75" r="4" s="333" spans="1:67">
      <c r="A4" s="496" t="s">
        <v>6</v>
      </c>
      <c r="C4" s="14" t="n"/>
      <c r="D4" s="14" t="n"/>
      <c r="E4" s="15" t="n"/>
      <c r="F4" s="622" t="s">
        <v>605</v>
      </c>
      <c r="N4" s="623" t="n"/>
      <c r="O4" s="24" t="n"/>
      <c r="P4" s="18" t="n"/>
      <c r="Q4" s="18" t="n"/>
      <c r="R4" s="19" t="n"/>
      <c r="S4" s="19" t="n"/>
      <c r="T4" s="20" t="n"/>
      <c r="U4" s="20" t="n"/>
      <c r="V4" s="20" t="n"/>
      <c r="W4" s="18" t="n"/>
      <c r="X4" s="21" t="n"/>
    </row>
    <row r="5" spans="1:67">
      <c r="A5" s="624" t="s">
        <v>178</v>
      </c>
      <c r="B5" s="624" t="n"/>
      <c r="C5" s="624" t="n"/>
      <c r="D5" s="97" t="s">
        <v>606</v>
      </c>
      <c r="F5" s="624" t="n"/>
      <c r="G5" s="624" t="n"/>
      <c r="H5" s="624" t="n"/>
      <c r="I5" s="624" t="n"/>
      <c r="J5" s="624" t="n"/>
      <c r="K5" s="624" t="n"/>
      <c r="L5" s="624" t="n"/>
      <c r="M5" s="624" t="n"/>
      <c r="N5" s="624" t="s">
        <v>607</v>
      </c>
      <c r="U5" s="624" t="n"/>
      <c r="V5" s="97" t="n"/>
    </row>
    <row customHeight="1" ht="14.25" r="6" s="333" spans="1:67">
      <c r="A6" s="624" t="s">
        <v>181</v>
      </c>
      <c r="B6" s="624" t="n"/>
      <c r="C6" s="624" t="n"/>
      <c r="D6" s="97" t="s">
        <v>608</v>
      </c>
      <c r="F6" s="624" t="n"/>
      <c r="G6" s="22" t="s">
        <v>7</v>
      </c>
      <c r="H6" s="23" t="n"/>
      <c r="I6" s="24" t="n"/>
      <c r="J6" s="624" t="n"/>
      <c r="K6" s="624" t="n"/>
      <c r="L6" s="624" t="n"/>
      <c r="M6" s="624" t="n"/>
      <c r="N6" s="624" t="s">
        <v>609</v>
      </c>
    </row>
    <row r="7" spans="1:67">
      <c r="A7" s="624" t="s">
        <v>185</v>
      </c>
      <c r="B7" s="624" t="n"/>
      <c r="C7" s="624" t="n"/>
      <c r="D7" s="97" t="s">
        <v>186</v>
      </c>
      <c r="F7" s="624" t="n"/>
      <c r="G7" s="624" t="n"/>
      <c r="H7" s="624" t="n"/>
      <c r="I7" s="624" t="n"/>
      <c r="J7" s="624" t="n"/>
      <c r="K7" s="624" t="n"/>
      <c r="L7" s="624" t="n"/>
      <c r="M7" s="624" t="n"/>
      <c r="N7" s="624" t="s">
        <v>187</v>
      </c>
      <c r="O7" s="624" t="n"/>
      <c r="P7" s="624" t="n"/>
      <c r="Q7" s="25" t="n"/>
      <c r="R7" s="25" t="n"/>
      <c r="S7" s="624" t="n"/>
      <c r="T7" s="64" t="n"/>
      <c r="U7" s="64" t="n"/>
      <c r="V7" s="97" t="n"/>
    </row>
    <row customFormat="1" customHeight="1" ht="15" r="8" s="33" spans="1:67">
      <c r="A8" s="26" t="n"/>
      <c r="B8" s="26" t="n"/>
      <c r="C8" s="26" t="n"/>
      <c r="D8" s="26" t="n"/>
      <c r="E8" s="27" t="s">
        <v>137</v>
      </c>
      <c r="F8" s="327" t="s">
        <v>140</v>
      </c>
      <c r="G8" s="327" t="s">
        <v>143</v>
      </c>
      <c r="H8" s="327" t="s">
        <v>145</v>
      </c>
      <c r="I8" s="27" t="s">
        <v>148</v>
      </c>
      <c r="J8" s="27" t="s">
        <v>151</v>
      </c>
      <c r="K8" s="27" t="s">
        <v>154</v>
      </c>
      <c r="L8" s="327" t="s">
        <v>157</v>
      </c>
      <c r="M8" s="27" t="s">
        <v>160</v>
      </c>
      <c r="N8" s="28" t="n"/>
      <c r="O8" s="29" t="n"/>
      <c r="P8" s="30" t="n"/>
      <c r="Q8" s="30" t="n"/>
      <c r="R8" s="31" t="n"/>
      <c r="S8" s="31" t="n"/>
      <c r="T8" s="30" t="n"/>
      <c r="U8" s="31" t="n"/>
      <c r="V8" s="31" t="n"/>
      <c r="W8" s="32" t="n"/>
    </row>
    <row customFormat="1" r="9" s="33" spans="1:67">
      <c r="A9" s="26" t="n"/>
      <c r="B9" s="26" t="n"/>
      <c r="C9" s="26" t="n"/>
      <c r="D9" s="26" t="n"/>
      <c r="E9" s="34" t="s">
        <v>610</v>
      </c>
      <c r="F9" s="329" t="s">
        <v>611</v>
      </c>
      <c r="G9" s="329" t="s">
        <v>612</v>
      </c>
      <c r="H9" s="329" t="s">
        <v>613</v>
      </c>
      <c r="I9" s="34" t="s">
        <v>614</v>
      </c>
      <c r="J9" s="34" t="s">
        <v>615</v>
      </c>
      <c r="K9" s="34" t="s">
        <v>616</v>
      </c>
      <c r="L9" s="329" t="s">
        <v>617</v>
      </c>
      <c r="M9" s="34" t="s">
        <v>618</v>
      </c>
      <c r="N9" s="28" t="n"/>
      <c r="O9" s="29" t="n"/>
      <c r="P9" s="30" t="n"/>
      <c r="Q9" s="30" t="n"/>
      <c r="R9" s="31" t="n"/>
      <c r="S9" s="31" t="n"/>
      <c r="T9" s="30" t="n"/>
      <c r="U9" s="31" t="n"/>
      <c r="V9" s="31" t="n"/>
      <c r="W9" s="32" t="n"/>
    </row>
    <row customFormat="1" customHeight="1" ht="63.75" r="10" s="33" spans="1:67">
      <c r="A10" s="35" t="s">
        <v>189</v>
      </c>
      <c r="B10" s="35" t="s">
        <v>190</v>
      </c>
      <c r="C10" s="35" t="s">
        <v>619</v>
      </c>
      <c r="D10" s="35" t="s">
        <v>192</v>
      </c>
      <c r="E10" s="114" t="n">
        <v>4</v>
      </c>
      <c r="F10" s="115" t="n">
        <v>2</v>
      </c>
      <c r="G10" s="116" t="n">
        <v>2</v>
      </c>
      <c r="H10" s="116" t="n">
        <v>2</v>
      </c>
      <c r="I10" s="114" t="n">
        <v>3</v>
      </c>
      <c r="J10" s="114" t="n">
        <v>3</v>
      </c>
      <c r="K10" s="114" t="n">
        <v>3</v>
      </c>
      <c r="L10" s="115" t="n">
        <v>1</v>
      </c>
      <c r="M10" s="114" t="n">
        <v>4</v>
      </c>
      <c r="N10" s="28" t="s">
        <v>193</v>
      </c>
      <c r="O10" s="29" t="s">
        <v>194</v>
      </c>
      <c r="P10" s="30" t="s">
        <v>195</v>
      </c>
      <c r="Q10" s="30" t="s">
        <v>196</v>
      </c>
      <c r="R10" s="36" t="s">
        <v>197</v>
      </c>
      <c r="S10" s="36" t="s">
        <v>198</v>
      </c>
      <c r="T10" s="30" t="s">
        <v>620</v>
      </c>
      <c r="U10" s="36" t="s">
        <v>200</v>
      </c>
      <c r="V10" s="36" t="s">
        <v>201</v>
      </c>
      <c r="W10" s="32" t="n"/>
    </row>
    <row customHeight="1" ht="15.75" r="11" s="333" spans="1:67">
      <c r="A11" s="37" t="n">
        <v>1</v>
      </c>
      <c r="B11" s="38" t="n">
        <v>113217104003</v>
      </c>
      <c r="C11" s="39" t="s">
        <v>36</v>
      </c>
      <c r="D11" s="52" t="s">
        <v>621</v>
      </c>
      <c r="E11" s="41" t="s">
        <v>622</v>
      </c>
      <c r="F11" s="41" t="s">
        <v>622</v>
      </c>
      <c r="G11" s="41" t="s">
        <v>622</v>
      </c>
      <c r="H11" s="41" t="s">
        <v>622</v>
      </c>
      <c r="I11" s="41" t="s">
        <v>622</v>
      </c>
      <c r="J11" s="41" t="s">
        <v>622</v>
      </c>
      <c r="K11" s="41" t="s">
        <v>622</v>
      </c>
      <c r="L11" s="41" t="s">
        <v>622</v>
      </c>
      <c r="M11" s="41" t="s">
        <v>622</v>
      </c>
      <c r="N11" s="42" t="n">
        <v>24</v>
      </c>
      <c r="O11" s="42">
        <f>IF(T11=0,24-SUMIF(E11:M11,"RA",$E$10:$M$10),0)</f>
        <v/>
      </c>
      <c r="P11" s="108">
        <f>(SUM(VLOOKUP(E11,$Z$12:$AA$19,2,FALSE)*E$10,VLOOKUP(F11,$Z$12:$AA$19,2,FALSE)*F$10,VLOOKUP(G11,$Z$12:$AA$19,2,FALSE)*G$10,VLOOKUP(H11,$Z$12:$AA$19,2,FALSE)*H$10,VLOOKUP(I11,$Z$12:$AA$19,2,FALSE)*I$10,VLOOKUP(J11,$Z$12:$AA$19,2,FALSE)*J$10,VLOOKUP(K11,$Z$12:$AA$19,2,FALSE)*K$10,VLOOKUP(L11,$Z$12:$AA$19,2,FALSE)*L$10,VLOOKUP(M11,$Z$12:$AA$19,2,FALSE)*M$10))</f>
        <v/>
      </c>
      <c r="Q11" s="44">
        <f>P11/O11</f>
        <v/>
      </c>
      <c r="R11" s="45">
        <f>COUNTIF(E11:M11,"RA")</f>
        <v/>
      </c>
      <c r="S11" s="46">
        <f>COUNTIF(E11:M11,"UA")</f>
        <v/>
      </c>
      <c r="T11" s="46">
        <f>COUNTIF(E11:M11,"WH")</f>
        <v/>
      </c>
      <c r="U11" s="46" t="n"/>
      <c r="V11" s="47">
        <f>IF(R11&lt;&gt;0,"FAIL",IF(S11&gt;0,"AB",IF(T11&gt;0,"WH","PASS")))</f>
        <v/>
      </c>
      <c r="W11" s="48" t="n"/>
    </row>
    <row customHeight="1" ht="15.75" r="12" s="333" spans="1:67">
      <c r="A12" s="37" t="n">
        <v>2</v>
      </c>
      <c r="B12" s="38" t="n">
        <v>113217104005</v>
      </c>
      <c r="C12" s="39" t="s">
        <v>36</v>
      </c>
      <c r="D12" s="52" t="s">
        <v>623</v>
      </c>
      <c r="E12" s="41" t="s">
        <v>622</v>
      </c>
      <c r="F12" s="41" t="s">
        <v>622</v>
      </c>
      <c r="G12" s="41" t="s">
        <v>622</v>
      </c>
      <c r="H12" s="41" t="s">
        <v>622</v>
      </c>
      <c r="I12" s="41" t="s">
        <v>622</v>
      </c>
      <c r="J12" s="41" t="s">
        <v>622</v>
      </c>
      <c r="K12" s="41" t="s">
        <v>622</v>
      </c>
      <c r="L12" s="41" t="s">
        <v>622</v>
      </c>
      <c r="M12" s="41" t="s">
        <v>622</v>
      </c>
      <c r="N12" s="42" t="n">
        <v>24</v>
      </c>
      <c r="O12" s="42">
        <f>IF(T12=0,24-SUMIF(E12:M12,"RA",$E$10:$M$10),0)</f>
        <v/>
      </c>
      <c r="P12" s="108">
        <f>(SUM(VLOOKUP(E12,$Z$12:$AA$19,2,FALSE)*E$10,VLOOKUP(F12,$Z$12:$AA$19,2,FALSE)*F$10,VLOOKUP(G12,$Z$12:$AA$19,2,FALSE)*G$10,VLOOKUP(H12,$Z$12:$AA$19,2,FALSE)*H$10,VLOOKUP(I12,$Z$12:$AA$19,2,FALSE)*I$10,VLOOKUP(J12,$Z$12:$AA$19,2,FALSE)*J$10,VLOOKUP(K12,$Z$12:$AA$19,2,FALSE)*K$10,VLOOKUP(L12,$Z$12:$AA$19,2,FALSE)*L$10,VLOOKUP(M12,$Z$12:$AA$19,2,FALSE)*M$10))</f>
        <v/>
      </c>
      <c r="Q12" s="44">
        <f>P12/O12</f>
        <v/>
      </c>
      <c r="R12" s="45">
        <f>COUNTIF(E12:M12,"RA")</f>
        <v/>
      </c>
      <c r="S12" s="46">
        <f>COUNTIF(E12:M12,"UA")</f>
        <v/>
      </c>
      <c r="T12" s="46">
        <f>COUNTIF(E12:M12,"WH")</f>
        <v/>
      </c>
      <c r="U12" s="49" t="n"/>
      <c r="V12" s="47">
        <f>IF(R12&lt;&gt;0,"FAIL",IF(S12&gt;0,"AB",IF(T12&gt;0,"WH","PASS")))</f>
        <v/>
      </c>
      <c r="W12" s="48" t="n"/>
      <c r="Z12" s="41" t="s">
        <v>622</v>
      </c>
      <c r="AA12" s="50" t="n">
        <v>10</v>
      </c>
      <c r="AB12" s="97" t="s">
        <v>624</v>
      </c>
    </row>
    <row customHeight="1" ht="15.75" r="13" s="333" spans="1:67">
      <c r="A13" s="37" t="n">
        <v>3</v>
      </c>
      <c r="B13" s="38" t="n">
        <v>113217104006</v>
      </c>
      <c r="C13" s="39" t="s">
        <v>36</v>
      </c>
      <c r="D13" s="52" t="s">
        <v>625</v>
      </c>
      <c r="E13" s="41" t="s">
        <v>622</v>
      </c>
      <c r="F13" s="41" t="s">
        <v>622</v>
      </c>
      <c r="G13" s="41" t="s">
        <v>622</v>
      </c>
      <c r="H13" s="41" t="s">
        <v>622</v>
      </c>
      <c r="I13" s="41" t="s">
        <v>622</v>
      </c>
      <c r="J13" s="41" t="s">
        <v>622</v>
      </c>
      <c r="K13" s="41" t="s">
        <v>622</v>
      </c>
      <c r="L13" s="41" t="s">
        <v>622</v>
      </c>
      <c r="M13" s="41" t="s">
        <v>622</v>
      </c>
      <c r="N13" s="42" t="n">
        <v>24</v>
      </c>
      <c r="O13" s="42">
        <f>IF(T13=0,24-SUMIF(E13:M13,"RA",$E$10:$M$10),0)</f>
        <v/>
      </c>
      <c r="P13" s="108">
        <f>(SUM(VLOOKUP(E13,$Z$12:$AA$19,2,FALSE)*E$10,VLOOKUP(F13,$Z$12:$AA$19,2,FALSE)*F$10,VLOOKUP(G13,$Z$12:$AA$19,2,FALSE)*G$10,VLOOKUP(H13,$Z$12:$AA$19,2,FALSE)*H$10,VLOOKUP(I13,$Z$12:$AA$19,2,FALSE)*I$10,VLOOKUP(J13,$Z$12:$AA$19,2,FALSE)*J$10,VLOOKUP(K13,$Z$12:$AA$19,2,FALSE)*K$10,VLOOKUP(L13,$Z$12:$AA$19,2,FALSE)*L$10,VLOOKUP(M13,$Z$12:$AA$19,2,FALSE)*M$10))</f>
        <v/>
      </c>
      <c r="Q13" s="44">
        <f>P13/O13</f>
        <v/>
      </c>
      <c r="R13" s="45">
        <f>COUNTIF(E13:M13,"RA")</f>
        <v/>
      </c>
      <c r="S13" s="46">
        <f>COUNTIF(E13:M13,"UA")</f>
        <v/>
      </c>
      <c r="T13" s="46">
        <f>COUNTIF(E13:M13,"WH")</f>
        <v/>
      </c>
      <c r="U13" s="46" t="n"/>
      <c r="V13" s="47">
        <f>IF(R13&lt;&gt;0,"FAIL",IF(S13&gt;0,"AB",IF(T13&gt;0,"WH","PASS")))</f>
        <v/>
      </c>
      <c r="W13" s="48" t="n"/>
      <c r="Z13" s="41" t="s">
        <v>626</v>
      </c>
      <c r="AA13" s="50" t="n">
        <v>9</v>
      </c>
      <c r="AB13" s="97" t="s">
        <v>627</v>
      </c>
    </row>
    <row customHeight="1" ht="15.75" r="14" s="333" spans="1:67">
      <c r="A14" s="37" t="n">
        <v>4</v>
      </c>
      <c r="B14" s="38" t="n">
        <v>113217104008</v>
      </c>
      <c r="C14" s="39" t="s">
        <v>36</v>
      </c>
      <c r="D14" s="52" t="s">
        <v>628</v>
      </c>
      <c r="E14" s="41" t="s">
        <v>622</v>
      </c>
      <c r="F14" s="41" t="s">
        <v>622</v>
      </c>
      <c r="G14" s="41" t="s">
        <v>622</v>
      </c>
      <c r="H14" s="41" t="s">
        <v>622</v>
      </c>
      <c r="I14" s="41" t="s">
        <v>622</v>
      </c>
      <c r="J14" s="41" t="s">
        <v>622</v>
      </c>
      <c r="K14" s="41" t="s">
        <v>622</v>
      </c>
      <c r="L14" s="41" t="s">
        <v>622</v>
      </c>
      <c r="M14" s="41" t="s">
        <v>622</v>
      </c>
      <c r="N14" s="42" t="n">
        <v>24</v>
      </c>
      <c r="O14" s="42">
        <f>IF(T14=0,24-SUMIF(E14:M14,"RA",$E$10:$M$10),0)</f>
        <v/>
      </c>
      <c r="P14" s="108">
        <f>(SUM(VLOOKUP(E14,$Z$12:$AA$19,2,FALSE)*E$10,VLOOKUP(F14,$Z$12:$AA$19,2,FALSE)*F$10,VLOOKUP(G14,$Z$12:$AA$19,2,FALSE)*G$10,VLOOKUP(H14,$Z$12:$AA$19,2,FALSE)*H$10,VLOOKUP(I14,$Z$12:$AA$19,2,FALSE)*I$10,VLOOKUP(J14,$Z$12:$AA$19,2,FALSE)*J$10,VLOOKUP(K14,$Z$12:$AA$19,2,FALSE)*K$10,VLOOKUP(L14,$Z$12:$AA$19,2,FALSE)*L$10,VLOOKUP(M14,$Z$12:$AA$19,2,FALSE)*M$10))</f>
        <v/>
      </c>
      <c r="Q14" s="44">
        <f>P14/O14</f>
        <v/>
      </c>
      <c r="R14" s="45">
        <f>COUNTIF(E14:M14,"RA")</f>
        <v/>
      </c>
      <c r="S14" s="46">
        <f>COUNTIF(E14:M14,"UA")</f>
        <v/>
      </c>
      <c r="T14" s="46">
        <f>COUNTIF(E14:M14,"WH")</f>
        <v/>
      </c>
      <c r="U14" s="46" t="n"/>
      <c r="V14" s="47">
        <f>IF(R14&lt;&gt;0,"FAIL",IF(S14&gt;0,"AB",IF(T14&gt;0,"WH","PASS")))</f>
        <v/>
      </c>
      <c r="W14" s="51" t="n"/>
      <c r="Z14" s="41" t="s">
        <v>36</v>
      </c>
      <c r="AA14" s="50" t="n">
        <v>8</v>
      </c>
      <c r="AB14" s="97" t="s">
        <v>629</v>
      </c>
    </row>
    <row customHeight="1" ht="15.75" r="15" s="333" spans="1:67">
      <c r="A15" s="37" t="n">
        <v>5</v>
      </c>
      <c r="B15" s="38" t="n">
        <v>113217104014</v>
      </c>
      <c r="C15" s="39" t="s">
        <v>36</v>
      </c>
      <c r="D15" s="52" t="s">
        <v>630</v>
      </c>
      <c r="E15" s="41" t="s">
        <v>622</v>
      </c>
      <c r="F15" s="41" t="s">
        <v>622</v>
      </c>
      <c r="G15" s="41" t="s">
        <v>622</v>
      </c>
      <c r="H15" s="41" t="s">
        <v>622</v>
      </c>
      <c r="I15" s="41" t="s">
        <v>622</v>
      </c>
      <c r="J15" s="41" t="s">
        <v>622</v>
      </c>
      <c r="K15" s="41" t="s">
        <v>622</v>
      </c>
      <c r="L15" s="41" t="s">
        <v>622</v>
      </c>
      <c r="M15" s="41" t="s">
        <v>622</v>
      </c>
      <c r="N15" s="42" t="n">
        <v>24</v>
      </c>
      <c r="O15" s="42">
        <f>IF(T15=0,24-SUMIF(E15:M15,"RA",$E$10:$M$10),0)</f>
        <v/>
      </c>
      <c r="P15" s="108">
        <f>(SUM(VLOOKUP(E15,$Z$12:$AA$19,2,FALSE)*E$10,VLOOKUP(F15,$Z$12:$AA$19,2,FALSE)*F$10,VLOOKUP(G15,$Z$12:$AA$19,2,FALSE)*G$10,VLOOKUP(H15,$Z$12:$AA$19,2,FALSE)*H$10,VLOOKUP(I15,$Z$12:$AA$19,2,FALSE)*I$10,VLOOKUP(J15,$Z$12:$AA$19,2,FALSE)*J$10,VLOOKUP(K15,$Z$12:$AA$19,2,FALSE)*K$10,VLOOKUP(L15,$Z$12:$AA$19,2,FALSE)*L$10,VLOOKUP(M15,$Z$12:$AA$19,2,FALSE)*M$10))</f>
        <v/>
      </c>
      <c r="Q15" s="44">
        <f>P15/O15</f>
        <v/>
      </c>
      <c r="R15" s="45">
        <f>COUNTIF(E15:M15,"RA")</f>
        <v/>
      </c>
      <c r="S15" s="46">
        <f>COUNTIF(E15:M15,"UA")</f>
        <v/>
      </c>
      <c r="T15" s="46">
        <f>COUNTIF(E15:M15,"WH")</f>
        <v/>
      </c>
      <c r="U15" s="49" t="n"/>
      <c r="V15" s="47">
        <f>IF(R15&lt;&gt;0,"FAIL",IF(S15&gt;0,"AB",IF(T15&gt;0,"WH","PASS")))</f>
        <v/>
      </c>
      <c r="W15" s="51" t="n"/>
      <c r="Z15" s="41" t="s">
        <v>631</v>
      </c>
      <c r="AA15" s="50" t="n">
        <v>7</v>
      </c>
      <c r="AB15" s="97" t="s">
        <v>632</v>
      </c>
    </row>
    <row customHeight="1" ht="15.75" r="16" s="333" spans="1:67">
      <c r="A16" s="37" t="n">
        <v>6</v>
      </c>
      <c r="B16" s="38" t="n">
        <v>113217104016</v>
      </c>
      <c r="C16" s="39" t="s">
        <v>36</v>
      </c>
      <c r="D16" s="52" t="s">
        <v>633</v>
      </c>
      <c r="E16" s="41" t="s">
        <v>622</v>
      </c>
      <c r="F16" s="41" t="s">
        <v>622</v>
      </c>
      <c r="G16" s="41" t="s">
        <v>622</v>
      </c>
      <c r="H16" s="41" t="s">
        <v>622</v>
      </c>
      <c r="I16" s="41" t="s">
        <v>622</v>
      </c>
      <c r="J16" s="41" t="s">
        <v>622</v>
      </c>
      <c r="K16" s="41" t="s">
        <v>622</v>
      </c>
      <c r="L16" s="41" t="s">
        <v>622</v>
      </c>
      <c r="M16" s="41" t="s">
        <v>622</v>
      </c>
      <c r="N16" s="42" t="n">
        <v>24</v>
      </c>
      <c r="O16" s="42">
        <f>IF(T16=0,24-SUMIF(E16:M16,"RA",$E$10:$M$10),0)</f>
        <v/>
      </c>
      <c r="P16" s="108">
        <f>(SUM(VLOOKUP(E16,$Z$12:$AA$19,2,FALSE)*E$10,VLOOKUP(F16,$Z$12:$AA$19,2,FALSE)*F$10,VLOOKUP(G16,$Z$12:$AA$19,2,FALSE)*G$10,VLOOKUP(H16,$Z$12:$AA$19,2,FALSE)*H$10,VLOOKUP(I16,$Z$12:$AA$19,2,FALSE)*I$10,VLOOKUP(J16,$Z$12:$AA$19,2,FALSE)*J$10,VLOOKUP(K16,$Z$12:$AA$19,2,FALSE)*K$10,VLOOKUP(L16,$Z$12:$AA$19,2,FALSE)*L$10,VLOOKUP(M16,$Z$12:$AA$19,2,FALSE)*M$10))</f>
        <v/>
      </c>
      <c r="Q16" s="44">
        <f>P16/O16</f>
        <v/>
      </c>
      <c r="R16" s="45">
        <f>COUNTIF(E16:M16,"RA")</f>
        <v/>
      </c>
      <c r="S16" s="46">
        <f>COUNTIF(E16:M16,"UA")</f>
        <v/>
      </c>
      <c r="T16" s="46">
        <f>COUNTIF(E16:M16,"WH")</f>
        <v/>
      </c>
      <c r="U16" s="46" t="n"/>
      <c r="V16" s="47">
        <f>IF(R16&lt;&gt;0,"FAIL",IF(S16&gt;0,"AB",IF(T16&gt;0,"WH","PASS")))</f>
        <v/>
      </c>
      <c r="W16" s="51" t="n"/>
      <c r="Z16" s="41" t="s">
        <v>37</v>
      </c>
      <c r="AA16" s="50" t="n">
        <v>6</v>
      </c>
      <c r="AB16" s="97" t="s">
        <v>634</v>
      </c>
    </row>
    <row customHeight="1" ht="15.75" r="17" s="333" spans="1:67">
      <c r="A17" s="37" t="n">
        <v>7</v>
      </c>
      <c r="B17" s="38" t="n">
        <v>113217104028</v>
      </c>
      <c r="C17" s="39" t="s">
        <v>36</v>
      </c>
      <c r="D17" s="52" t="s">
        <v>305</v>
      </c>
      <c r="E17" s="41" t="s">
        <v>622</v>
      </c>
      <c r="F17" s="41" t="s">
        <v>622</v>
      </c>
      <c r="G17" s="41" t="s">
        <v>622</v>
      </c>
      <c r="H17" s="41" t="s">
        <v>622</v>
      </c>
      <c r="I17" s="41" t="s">
        <v>622</v>
      </c>
      <c r="J17" s="41" t="s">
        <v>622</v>
      </c>
      <c r="K17" s="41" t="s">
        <v>622</v>
      </c>
      <c r="L17" s="41" t="s">
        <v>622</v>
      </c>
      <c r="M17" s="41" t="s">
        <v>622</v>
      </c>
      <c r="N17" s="42" t="n">
        <v>24</v>
      </c>
      <c r="O17" s="42">
        <f>IF(T17=0,24-SUMIF(E17:M17,"RA",$E$10:$M$10),0)</f>
        <v/>
      </c>
      <c r="P17" s="108">
        <f>(SUM(VLOOKUP(E17,$Z$12:$AA$19,2,FALSE)*E$10,VLOOKUP(F17,$Z$12:$AA$19,2,FALSE)*F$10,VLOOKUP(G17,$Z$12:$AA$19,2,FALSE)*G$10,VLOOKUP(H17,$Z$12:$AA$19,2,FALSE)*H$10,VLOOKUP(I17,$Z$12:$AA$19,2,FALSE)*I$10,VLOOKUP(J17,$Z$12:$AA$19,2,FALSE)*J$10,VLOOKUP(K17,$Z$12:$AA$19,2,FALSE)*K$10,VLOOKUP(L17,$Z$12:$AA$19,2,FALSE)*L$10,VLOOKUP(M17,$Z$12:$AA$19,2,FALSE)*M$10))</f>
        <v/>
      </c>
      <c r="Q17" s="44">
        <f>P17/O17</f>
        <v/>
      </c>
      <c r="R17" s="45">
        <f>COUNTIF(E17:M17,"RA")</f>
        <v/>
      </c>
      <c r="S17" s="46">
        <f>COUNTIF(E17:M17,"UA")</f>
        <v/>
      </c>
      <c r="T17" s="46">
        <f>COUNTIF(E17:M17,"WH")</f>
        <v/>
      </c>
      <c r="U17" s="46" t="n"/>
      <c r="V17" s="47">
        <f>IF(R17&lt;&gt;0,"FAIL",IF(S17&gt;0,"AB",IF(T17&gt;0,"WH","PASS")))</f>
        <v/>
      </c>
      <c r="W17" s="51" t="n"/>
      <c r="Z17" s="53" t="s">
        <v>635</v>
      </c>
      <c r="AA17" s="54" t="n">
        <v>0</v>
      </c>
      <c r="AB17" s="97" t="s">
        <v>636</v>
      </c>
    </row>
    <row customHeight="1" ht="15.75" r="18" s="333" spans="1:67">
      <c r="A18" s="37" t="n">
        <v>8</v>
      </c>
      <c r="B18" s="38" t="n">
        <v>113217104029</v>
      </c>
      <c r="C18" s="39" t="s">
        <v>36</v>
      </c>
      <c r="D18" s="55" t="s">
        <v>637</v>
      </c>
      <c r="E18" s="41" t="s">
        <v>622</v>
      </c>
      <c r="F18" s="41" t="s">
        <v>622</v>
      </c>
      <c r="G18" s="41" t="s">
        <v>622</v>
      </c>
      <c r="H18" s="41" t="s">
        <v>622</v>
      </c>
      <c r="I18" s="41" t="s">
        <v>622</v>
      </c>
      <c r="J18" s="41" t="s">
        <v>622</v>
      </c>
      <c r="K18" s="41" t="s">
        <v>622</v>
      </c>
      <c r="L18" s="41" t="s">
        <v>622</v>
      </c>
      <c r="M18" s="41" t="s">
        <v>622</v>
      </c>
      <c r="N18" s="42" t="n">
        <v>24</v>
      </c>
      <c r="O18" s="42">
        <f>IF(T18=0,24-SUMIF(E18:M18,"RA",$E$10:$M$10),0)</f>
        <v/>
      </c>
      <c r="P18" s="108">
        <f>(SUM(VLOOKUP(E18,$Z$12:$AA$19,2,FALSE)*E$10,VLOOKUP(F18,$Z$12:$AA$19,2,FALSE)*F$10,VLOOKUP(G18,$Z$12:$AA$19,2,FALSE)*G$10,VLOOKUP(H18,$Z$12:$AA$19,2,FALSE)*H$10,VLOOKUP(I18,$Z$12:$AA$19,2,FALSE)*I$10,VLOOKUP(J18,$Z$12:$AA$19,2,FALSE)*J$10,VLOOKUP(K18,$Z$12:$AA$19,2,FALSE)*K$10,VLOOKUP(L18,$Z$12:$AA$19,2,FALSE)*L$10,VLOOKUP(M18,$Z$12:$AA$19,2,FALSE)*M$10))</f>
        <v/>
      </c>
      <c r="Q18" s="44">
        <f>P18/O18</f>
        <v/>
      </c>
      <c r="R18" s="45">
        <f>COUNTIF(E18:M18,"RA")</f>
        <v/>
      </c>
      <c r="S18" s="46">
        <f>COUNTIF(E18:M18,"UA")</f>
        <v/>
      </c>
      <c r="T18" s="46">
        <f>COUNTIF(E18:M18,"WH")</f>
        <v/>
      </c>
      <c r="U18" s="49" t="n"/>
      <c r="V18" s="47">
        <f>IF(R18&lt;&gt;0,"FAIL",IF(S18&gt;0,"AB",IF(T18&gt;0,"WH","PASS")))</f>
        <v/>
      </c>
      <c r="W18" s="51" t="n"/>
      <c r="Z18" s="56" t="s">
        <v>638</v>
      </c>
      <c r="AA18" s="56" t="n">
        <v>0</v>
      </c>
      <c r="AB18" s="97" t="s">
        <v>639</v>
      </c>
    </row>
    <row customHeight="1" ht="15.75" r="19" s="333" spans="1:67">
      <c r="A19" s="37" t="n">
        <v>9</v>
      </c>
      <c r="B19" s="38" t="n">
        <v>113217104030</v>
      </c>
      <c r="C19" s="39" t="s">
        <v>36</v>
      </c>
      <c r="D19" s="52" t="s">
        <v>640</v>
      </c>
      <c r="E19" s="41" t="s">
        <v>622</v>
      </c>
      <c r="F19" s="41" t="s">
        <v>622</v>
      </c>
      <c r="G19" s="41" t="s">
        <v>622</v>
      </c>
      <c r="H19" s="41" t="s">
        <v>622</v>
      </c>
      <c r="I19" s="41" t="s">
        <v>622</v>
      </c>
      <c r="J19" s="41" t="s">
        <v>622</v>
      </c>
      <c r="K19" s="41" t="s">
        <v>622</v>
      </c>
      <c r="L19" s="41" t="s">
        <v>622</v>
      </c>
      <c r="M19" s="41" t="s">
        <v>622</v>
      </c>
      <c r="N19" s="42" t="n">
        <v>24</v>
      </c>
      <c r="O19" s="42">
        <f>IF(T19=0,24-SUMIF(E19:M19,"RA",$E$10:$M$10),0)</f>
        <v/>
      </c>
      <c r="P19" s="108">
        <f>(SUM(VLOOKUP(E19,$Z$12:$AA$19,2,FALSE)*E$10,VLOOKUP(F19,$Z$12:$AA$19,2,FALSE)*F$10,VLOOKUP(G19,$Z$12:$AA$19,2,FALSE)*G$10,VLOOKUP(H19,$Z$12:$AA$19,2,FALSE)*H$10,VLOOKUP(I19,$Z$12:$AA$19,2,FALSE)*I$10,VLOOKUP(J19,$Z$12:$AA$19,2,FALSE)*J$10,VLOOKUP(K19,$Z$12:$AA$19,2,FALSE)*K$10,VLOOKUP(L19,$Z$12:$AA$19,2,FALSE)*L$10,VLOOKUP(M19,$Z$12:$AA$19,2,FALSE)*M$10))</f>
        <v/>
      </c>
      <c r="Q19" s="44">
        <f>P19/O19</f>
        <v/>
      </c>
      <c r="R19" s="45">
        <f>COUNTIF(E19:M19,"RA")</f>
        <v/>
      </c>
      <c r="S19" s="46">
        <f>COUNTIF(E19:M19,"UA")</f>
        <v/>
      </c>
      <c r="T19" s="46">
        <f>COUNTIF(E19:M19,"WH")</f>
        <v/>
      </c>
      <c r="U19" s="46" t="n"/>
      <c r="V19" s="47">
        <f>IF(R19&lt;&gt;0,"FAIL",IF(S19&gt;0,"AB",IF(T19&gt;0,"WH","PASS")))</f>
        <v/>
      </c>
      <c r="W19" s="51" t="n"/>
      <c r="Z19" s="56" t="s">
        <v>641</v>
      </c>
      <c r="AA19" s="56" t="n">
        <v>0</v>
      </c>
      <c r="AB19" s="97" t="s">
        <v>642</v>
      </c>
    </row>
    <row customHeight="1" ht="15.75" r="20" s="333" spans="1:67">
      <c r="A20" s="37" t="n">
        <v>10</v>
      </c>
      <c r="B20" s="38" t="n">
        <v>113217104040</v>
      </c>
      <c r="C20" s="39" t="s">
        <v>36</v>
      </c>
      <c r="D20" s="52" t="s">
        <v>643</v>
      </c>
      <c r="E20" s="41" t="s">
        <v>622</v>
      </c>
      <c r="F20" s="41" t="s">
        <v>622</v>
      </c>
      <c r="G20" s="41" t="s">
        <v>622</v>
      </c>
      <c r="H20" s="41" t="s">
        <v>622</v>
      </c>
      <c r="I20" s="41" t="s">
        <v>622</v>
      </c>
      <c r="J20" s="41" t="s">
        <v>622</v>
      </c>
      <c r="K20" s="41" t="s">
        <v>622</v>
      </c>
      <c r="L20" s="41" t="s">
        <v>622</v>
      </c>
      <c r="M20" s="41" t="s">
        <v>622</v>
      </c>
      <c r="N20" s="42" t="n">
        <v>24</v>
      </c>
      <c r="O20" s="42">
        <f>IF(T20=0,24-SUMIF(E20:M20,"RA",$E$10:$M$10),0)</f>
        <v/>
      </c>
      <c r="P20" s="108">
        <f>(SUM(VLOOKUP(E20,$Z$12:$AA$19,2,FALSE)*E$10,VLOOKUP(F20,$Z$12:$AA$19,2,FALSE)*F$10,VLOOKUP(G20,$Z$12:$AA$19,2,FALSE)*G$10,VLOOKUP(H20,$Z$12:$AA$19,2,FALSE)*H$10,VLOOKUP(I20,$Z$12:$AA$19,2,FALSE)*I$10,VLOOKUP(J20,$Z$12:$AA$19,2,FALSE)*J$10,VLOOKUP(K20,$Z$12:$AA$19,2,FALSE)*K$10,VLOOKUP(L20,$Z$12:$AA$19,2,FALSE)*L$10,VLOOKUP(M20,$Z$12:$AA$19,2,FALSE)*M$10))</f>
        <v/>
      </c>
      <c r="Q20" s="44">
        <f>P20/O20</f>
        <v/>
      </c>
      <c r="R20" s="45">
        <f>COUNTIF(E20:M20,"RA")</f>
        <v/>
      </c>
      <c r="S20" s="46">
        <f>COUNTIF(E20:M20,"UA")</f>
        <v/>
      </c>
      <c r="T20" s="46">
        <f>COUNTIF(E20:M20,"WH")</f>
        <v/>
      </c>
      <c r="U20" s="46" t="n"/>
      <c r="V20" s="47">
        <f>IF(R20&lt;&gt;0,"FAIL",IF(S20&gt;0,"AB",IF(T20&gt;0,"WH","PASS")))</f>
        <v/>
      </c>
      <c r="W20" s="51" t="n"/>
    </row>
    <row customHeight="1" ht="15.75" r="21" s="333" spans="1:67">
      <c r="A21" s="37" t="n">
        <v>11</v>
      </c>
      <c r="B21" s="38" t="n">
        <v>113217104042</v>
      </c>
      <c r="C21" s="39" t="s">
        <v>36</v>
      </c>
      <c r="D21" s="52" t="s">
        <v>644</v>
      </c>
      <c r="E21" s="41" t="s">
        <v>622</v>
      </c>
      <c r="F21" s="41" t="s">
        <v>622</v>
      </c>
      <c r="G21" s="41" t="s">
        <v>622</v>
      </c>
      <c r="H21" s="41" t="s">
        <v>622</v>
      </c>
      <c r="I21" s="41" t="s">
        <v>622</v>
      </c>
      <c r="J21" s="41" t="s">
        <v>622</v>
      </c>
      <c r="K21" s="41" t="s">
        <v>622</v>
      </c>
      <c r="L21" s="41" t="s">
        <v>622</v>
      </c>
      <c r="M21" s="41" t="s">
        <v>622</v>
      </c>
      <c r="N21" s="42" t="n">
        <v>24</v>
      </c>
      <c r="O21" s="42">
        <f>IF(T21=0,24-SUMIF(E21:M21,"RA",$E$10:$M$10),0)</f>
        <v/>
      </c>
      <c r="P21" s="108">
        <f>(SUM(VLOOKUP(E21,$Z$12:$AA$19,2,FALSE)*E$10,VLOOKUP(F21,$Z$12:$AA$19,2,FALSE)*F$10,VLOOKUP(G21,$Z$12:$AA$19,2,FALSE)*G$10,VLOOKUP(H21,$Z$12:$AA$19,2,FALSE)*H$10,VLOOKUP(I21,$Z$12:$AA$19,2,FALSE)*I$10,VLOOKUP(J21,$Z$12:$AA$19,2,FALSE)*J$10,VLOOKUP(K21,$Z$12:$AA$19,2,FALSE)*K$10,VLOOKUP(L21,$Z$12:$AA$19,2,FALSE)*L$10,VLOOKUP(M21,$Z$12:$AA$19,2,FALSE)*M$10))</f>
        <v/>
      </c>
      <c r="Q21" s="44">
        <f>P21/O21</f>
        <v/>
      </c>
      <c r="R21" s="45">
        <f>COUNTIF(E21:M21,"RA")</f>
        <v/>
      </c>
      <c r="S21" s="46">
        <f>COUNTIF(E21:M21,"UA")</f>
        <v/>
      </c>
      <c r="T21" s="46">
        <f>COUNTIF(E21:M21,"WH")</f>
        <v/>
      </c>
      <c r="U21" s="49" t="n"/>
      <c r="V21" s="47">
        <f>IF(R21&lt;&gt;0,"FAIL",IF(S21&gt;0,"AB",IF(T21&gt;0,"WH","PASS")))</f>
        <v/>
      </c>
      <c r="W21" s="51" t="n"/>
    </row>
    <row customHeight="1" ht="15.75" r="22" s="333" spans="1:67">
      <c r="A22" s="37" t="n">
        <v>12</v>
      </c>
      <c r="B22" s="38" t="n">
        <v>113217104044</v>
      </c>
      <c r="C22" s="39" t="s">
        <v>36</v>
      </c>
      <c r="D22" s="52" t="s">
        <v>645</v>
      </c>
      <c r="E22" s="41" t="s">
        <v>622</v>
      </c>
      <c r="F22" s="41" t="s">
        <v>622</v>
      </c>
      <c r="G22" s="41" t="s">
        <v>622</v>
      </c>
      <c r="H22" s="41" t="s">
        <v>622</v>
      </c>
      <c r="I22" s="41" t="s">
        <v>622</v>
      </c>
      <c r="J22" s="41" t="s">
        <v>622</v>
      </c>
      <c r="K22" s="41" t="s">
        <v>622</v>
      </c>
      <c r="L22" s="41" t="s">
        <v>622</v>
      </c>
      <c r="M22" s="41" t="s">
        <v>622</v>
      </c>
      <c r="N22" s="42" t="n">
        <v>24</v>
      </c>
      <c r="O22" s="42">
        <f>IF(T22=0,24-SUMIF(E22:M22,"RA",$E$10:$M$10),0)</f>
        <v/>
      </c>
      <c r="P22" s="108">
        <f>(SUM(VLOOKUP(E22,$Z$12:$AA$19,2,FALSE)*E$10,VLOOKUP(F22,$Z$12:$AA$19,2,FALSE)*F$10,VLOOKUP(G22,$Z$12:$AA$19,2,FALSE)*G$10,VLOOKUP(H22,$Z$12:$AA$19,2,FALSE)*H$10,VLOOKUP(I22,$Z$12:$AA$19,2,FALSE)*I$10,VLOOKUP(J22,$Z$12:$AA$19,2,FALSE)*J$10,VLOOKUP(K22,$Z$12:$AA$19,2,FALSE)*K$10,VLOOKUP(L22,$Z$12:$AA$19,2,FALSE)*L$10,VLOOKUP(M22,$Z$12:$AA$19,2,FALSE)*M$10))</f>
        <v/>
      </c>
      <c r="Q22" s="44">
        <f>P22/O22</f>
        <v/>
      </c>
      <c r="R22" s="45">
        <f>COUNTIF(E22:M22,"RA")</f>
        <v/>
      </c>
      <c r="S22" s="46">
        <f>COUNTIF(E22:M22,"UA")</f>
        <v/>
      </c>
      <c r="T22" s="46">
        <f>COUNTIF(E22:M22,"WH")</f>
        <v/>
      </c>
      <c r="U22" s="46" t="n"/>
      <c r="V22" s="47">
        <f>IF(R22&lt;&gt;0,"FAIL",IF(S22&gt;0,"AB",IF(T22&gt;0,"WH","PASS")))</f>
        <v/>
      </c>
      <c r="W22" s="51" t="n"/>
    </row>
    <row customHeight="1" ht="15.75" r="23" s="333" spans="1:67">
      <c r="A23" s="37" t="n">
        <v>13</v>
      </c>
      <c r="B23" s="38" t="n">
        <v>113217104046</v>
      </c>
      <c r="C23" s="39" t="s">
        <v>36</v>
      </c>
      <c r="D23" s="52" t="s">
        <v>646</v>
      </c>
      <c r="E23" s="41" t="s">
        <v>622</v>
      </c>
      <c r="F23" s="41" t="s">
        <v>622</v>
      </c>
      <c r="G23" s="41" t="s">
        <v>622</v>
      </c>
      <c r="H23" s="41" t="s">
        <v>622</v>
      </c>
      <c r="I23" s="41" t="s">
        <v>622</v>
      </c>
      <c r="J23" s="41" t="s">
        <v>622</v>
      </c>
      <c r="K23" s="41" t="s">
        <v>622</v>
      </c>
      <c r="L23" s="41" t="s">
        <v>622</v>
      </c>
      <c r="M23" s="41" t="s">
        <v>622</v>
      </c>
      <c r="N23" s="42" t="n">
        <v>24</v>
      </c>
      <c r="O23" s="42">
        <f>IF(T23=0,24-SUMIF(E23:M23,"RA",$E$10:$M$10),0)</f>
        <v/>
      </c>
      <c r="P23" s="108">
        <f>(SUM(VLOOKUP(E23,$Z$12:$AA$19,2,FALSE)*E$10,VLOOKUP(F23,$Z$12:$AA$19,2,FALSE)*F$10,VLOOKUP(G23,$Z$12:$AA$19,2,FALSE)*G$10,VLOOKUP(H23,$Z$12:$AA$19,2,FALSE)*H$10,VLOOKUP(I23,$Z$12:$AA$19,2,FALSE)*I$10,VLOOKUP(J23,$Z$12:$AA$19,2,FALSE)*J$10,VLOOKUP(K23,$Z$12:$AA$19,2,FALSE)*K$10,VLOOKUP(L23,$Z$12:$AA$19,2,FALSE)*L$10,VLOOKUP(M23,$Z$12:$AA$19,2,FALSE)*M$10))</f>
        <v/>
      </c>
      <c r="Q23" s="44">
        <f>P23/O23</f>
        <v/>
      </c>
      <c r="R23" s="45">
        <f>COUNTIF(E23:M23,"RA")</f>
        <v/>
      </c>
      <c r="S23" s="46">
        <f>COUNTIF(E23:M23,"UA")</f>
        <v/>
      </c>
      <c r="T23" s="46">
        <f>COUNTIF(E23:M23,"WH")</f>
        <v/>
      </c>
      <c r="U23" s="46" t="n"/>
      <c r="V23" s="47">
        <f>IF(R23&lt;&gt;0,"FAIL",IF(S23&gt;0,"AB",IF(T23&gt;0,"WH","PASS")))</f>
        <v/>
      </c>
      <c r="W23" s="51" t="n"/>
    </row>
    <row customHeight="1" ht="15.75" r="24" s="333" spans="1:67">
      <c r="A24" s="37" t="n">
        <v>14</v>
      </c>
      <c r="B24" s="38" t="n">
        <v>113217104047</v>
      </c>
      <c r="C24" s="39" t="s">
        <v>36</v>
      </c>
      <c r="D24" s="52" t="s">
        <v>647</v>
      </c>
      <c r="E24" s="41" t="s">
        <v>622</v>
      </c>
      <c r="F24" s="41" t="s">
        <v>622</v>
      </c>
      <c r="G24" s="41" t="s">
        <v>622</v>
      </c>
      <c r="H24" s="41" t="s">
        <v>622</v>
      </c>
      <c r="I24" s="41" t="s">
        <v>622</v>
      </c>
      <c r="J24" s="41" t="s">
        <v>622</v>
      </c>
      <c r="K24" s="41" t="s">
        <v>622</v>
      </c>
      <c r="L24" s="41" t="s">
        <v>622</v>
      </c>
      <c r="M24" s="41" t="s">
        <v>622</v>
      </c>
      <c r="N24" s="42" t="n">
        <v>24</v>
      </c>
      <c r="O24" s="42">
        <f>IF(T24=0,24-SUMIF(E24:M24,"RA",$E$10:$M$10),0)</f>
        <v/>
      </c>
      <c r="P24" s="108">
        <f>(SUM(VLOOKUP(E24,$Z$12:$AA$19,2,FALSE)*E$10,VLOOKUP(F24,$Z$12:$AA$19,2,FALSE)*F$10,VLOOKUP(G24,$Z$12:$AA$19,2,FALSE)*G$10,VLOOKUP(H24,$Z$12:$AA$19,2,FALSE)*H$10,VLOOKUP(I24,$Z$12:$AA$19,2,FALSE)*I$10,VLOOKUP(J24,$Z$12:$AA$19,2,FALSE)*J$10,VLOOKUP(K24,$Z$12:$AA$19,2,FALSE)*K$10,VLOOKUP(L24,$Z$12:$AA$19,2,FALSE)*L$10,VLOOKUP(M24,$Z$12:$AA$19,2,FALSE)*M$10))</f>
        <v/>
      </c>
      <c r="Q24" s="44">
        <f>P24/O24</f>
        <v/>
      </c>
      <c r="R24" s="45">
        <f>COUNTIF(E24:M24,"RA")</f>
        <v/>
      </c>
      <c r="S24" s="46">
        <f>COUNTIF(E24:M24,"UA")</f>
        <v/>
      </c>
      <c r="T24" s="46">
        <f>COUNTIF(E24:M24,"WH")</f>
        <v/>
      </c>
      <c r="U24" s="49" t="n"/>
      <c r="V24" s="47">
        <f>IF(R24&lt;&gt;0,"FAIL",IF(S24&gt;0,"AB",IF(T24&gt;0,"WH","PASS")))</f>
        <v/>
      </c>
      <c r="W24" s="51" t="n"/>
    </row>
    <row customHeight="1" ht="15.75" r="25" s="333" spans="1:67">
      <c r="A25" s="37" t="n">
        <v>15</v>
      </c>
      <c r="B25" s="38" t="n">
        <v>113217104048</v>
      </c>
      <c r="C25" s="39" t="s">
        <v>36</v>
      </c>
      <c r="D25" s="52" t="s">
        <v>648</v>
      </c>
      <c r="E25" s="41" t="s">
        <v>622</v>
      </c>
      <c r="F25" s="41" t="s">
        <v>622</v>
      </c>
      <c r="G25" s="41" t="s">
        <v>622</v>
      </c>
      <c r="H25" s="41" t="s">
        <v>622</v>
      </c>
      <c r="I25" s="41" t="s">
        <v>622</v>
      </c>
      <c r="J25" s="41" t="s">
        <v>622</v>
      </c>
      <c r="K25" s="41" t="s">
        <v>622</v>
      </c>
      <c r="L25" s="41" t="s">
        <v>622</v>
      </c>
      <c r="M25" s="41" t="s">
        <v>622</v>
      </c>
      <c r="N25" s="42" t="n">
        <v>24</v>
      </c>
      <c r="O25" s="42">
        <f>IF(T25=0,24-SUMIF(E25:M25,"RA",$E$10:$M$10),0)</f>
        <v/>
      </c>
      <c r="P25" s="108">
        <f>(SUM(VLOOKUP(E25,$Z$12:$AA$19,2,FALSE)*E$10,VLOOKUP(F25,$Z$12:$AA$19,2,FALSE)*F$10,VLOOKUP(G25,$Z$12:$AA$19,2,FALSE)*G$10,VLOOKUP(H25,$Z$12:$AA$19,2,FALSE)*H$10,VLOOKUP(I25,$Z$12:$AA$19,2,FALSE)*I$10,VLOOKUP(J25,$Z$12:$AA$19,2,FALSE)*J$10,VLOOKUP(K25,$Z$12:$AA$19,2,FALSE)*K$10,VLOOKUP(L25,$Z$12:$AA$19,2,FALSE)*L$10,VLOOKUP(M25,$Z$12:$AA$19,2,FALSE)*M$10))</f>
        <v/>
      </c>
      <c r="Q25" s="44">
        <f>P25/O25</f>
        <v/>
      </c>
      <c r="R25" s="45">
        <f>COUNTIF(E25:M25,"RA")</f>
        <v/>
      </c>
      <c r="S25" s="46">
        <f>COUNTIF(E25:M25,"UA")</f>
        <v/>
      </c>
      <c r="T25" s="46">
        <f>COUNTIF(E25:M25,"WH")</f>
        <v/>
      </c>
      <c r="U25" s="46" t="n"/>
      <c r="V25" s="47">
        <f>IF(R25&lt;&gt;0,"FAIL",IF(S25&gt;0,"AB",IF(T25&gt;0,"WH","PASS")))</f>
        <v/>
      </c>
      <c r="W25" s="51" t="n"/>
    </row>
    <row customHeight="1" ht="15.75" r="26" s="333" spans="1:67">
      <c r="A26" s="37" t="n">
        <v>16</v>
      </c>
      <c r="B26" s="38" t="n">
        <v>113217104050</v>
      </c>
      <c r="C26" s="39" t="s">
        <v>36</v>
      </c>
      <c r="D26" s="52" t="s">
        <v>649</v>
      </c>
      <c r="E26" s="41" t="s">
        <v>622</v>
      </c>
      <c r="F26" s="41" t="s">
        <v>622</v>
      </c>
      <c r="G26" s="41" t="s">
        <v>622</v>
      </c>
      <c r="H26" s="41" t="s">
        <v>622</v>
      </c>
      <c r="I26" s="41" t="s">
        <v>622</v>
      </c>
      <c r="J26" s="41" t="s">
        <v>622</v>
      </c>
      <c r="K26" s="41" t="s">
        <v>622</v>
      </c>
      <c r="L26" s="41" t="s">
        <v>622</v>
      </c>
      <c r="M26" s="41" t="s">
        <v>622</v>
      </c>
      <c r="N26" s="42" t="n">
        <v>24</v>
      </c>
      <c r="O26" s="42">
        <f>IF(T26=0,24-SUMIF(E26:M26,"RA",$E$10:$M$10),0)</f>
        <v/>
      </c>
      <c r="P26" s="108">
        <f>(SUM(VLOOKUP(E26,$Z$12:$AA$19,2,FALSE)*E$10,VLOOKUP(F26,$Z$12:$AA$19,2,FALSE)*F$10,VLOOKUP(G26,$Z$12:$AA$19,2,FALSE)*G$10,VLOOKUP(H26,$Z$12:$AA$19,2,FALSE)*H$10,VLOOKUP(I26,$Z$12:$AA$19,2,FALSE)*I$10,VLOOKUP(J26,$Z$12:$AA$19,2,FALSE)*J$10,VLOOKUP(K26,$Z$12:$AA$19,2,FALSE)*K$10,VLOOKUP(L26,$Z$12:$AA$19,2,FALSE)*L$10,VLOOKUP(M26,$Z$12:$AA$19,2,FALSE)*M$10))</f>
        <v/>
      </c>
      <c r="Q26" s="44">
        <f>P26/O26</f>
        <v/>
      </c>
      <c r="R26" s="45">
        <f>COUNTIF(E26:M26,"RA")</f>
        <v/>
      </c>
      <c r="S26" s="46">
        <f>COUNTIF(E26:M26,"UA")</f>
        <v/>
      </c>
      <c r="T26" s="46">
        <f>COUNTIF(E26:M26,"WH")</f>
        <v/>
      </c>
      <c r="U26" s="46" t="n"/>
      <c r="V26" s="47">
        <f>IF(R26&lt;&gt;0,"FAIL",IF(S26&gt;0,"AB",IF(T26&gt;0,"WH","PASS")))</f>
        <v/>
      </c>
      <c r="W26" s="51" t="n"/>
    </row>
    <row customHeight="1" ht="15.75" r="27" s="333" spans="1:67">
      <c r="A27" s="37" t="n">
        <v>17</v>
      </c>
      <c r="B27" s="38" t="n">
        <v>113217104055</v>
      </c>
      <c r="C27" s="39" t="s">
        <v>36</v>
      </c>
      <c r="D27" s="52" t="s">
        <v>650</v>
      </c>
      <c r="E27" s="41" t="s">
        <v>622</v>
      </c>
      <c r="F27" s="41" t="s">
        <v>622</v>
      </c>
      <c r="G27" s="41" t="s">
        <v>622</v>
      </c>
      <c r="H27" s="41" t="s">
        <v>622</v>
      </c>
      <c r="I27" s="41" t="s">
        <v>622</v>
      </c>
      <c r="J27" s="41" t="s">
        <v>622</v>
      </c>
      <c r="K27" s="41" t="s">
        <v>622</v>
      </c>
      <c r="L27" s="41" t="s">
        <v>622</v>
      </c>
      <c r="M27" s="41" t="s">
        <v>622</v>
      </c>
      <c r="N27" s="42" t="n">
        <v>24</v>
      </c>
      <c r="O27" s="42">
        <f>IF(T27=0,24-SUMIF(E27:M27,"RA",$E$10:$M$10),0)</f>
        <v/>
      </c>
      <c r="P27" s="108">
        <f>(SUM(VLOOKUP(E27,$Z$12:$AA$19,2,FALSE)*E$10,VLOOKUP(F27,$Z$12:$AA$19,2,FALSE)*F$10,VLOOKUP(G27,$Z$12:$AA$19,2,FALSE)*G$10,VLOOKUP(H27,$Z$12:$AA$19,2,FALSE)*H$10,VLOOKUP(I27,$Z$12:$AA$19,2,FALSE)*I$10,VLOOKUP(J27,$Z$12:$AA$19,2,FALSE)*J$10,VLOOKUP(K27,$Z$12:$AA$19,2,FALSE)*K$10,VLOOKUP(L27,$Z$12:$AA$19,2,FALSE)*L$10,VLOOKUP(M27,$Z$12:$AA$19,2,FALSE)*M$10))</f>
        <v/>
      </c>
      <c r="Q27" s="44">
        <f>P27/O27</f>
        <v/>
      </c>
      <c r="R27" s="45">
        <f>COUNTIF(E27:M27,"RA")</f>
        <v/>
      </c>
      <c r="S27" s="46">
        <f>COUNTIF(E27:M27,"UA")</f>
        <v/>
      </c>
      <c r="T27" s="46">
        <f>COUNTIF(E27:M27,"WH")</f>
        <v/>
      </c>
      <c r="U27" s="49" t="n"/>
      <c r="V27" s="47">
        <f>IF(R27&lt;&gt;0,"FAIL",IF(S27&gt;0,"AB",IF(T27&gt;0,"WH","PASS")))</f>
        <v/>
      </c>
      <c r="W27" s="51" t="n"/>
    </row>
    <row customHeight="1" ht="15.75" r="28" s="333" spans="1:67">
      <c r="A28" s="37" t="n">
        <v>18</v>
      </c>
      <c r="B28" s="38" t="n">
        <v>113217104056</v>
      </c>
      <c r="C28" s="39" t="s">
        <v>36</v>
      </c>
      <c r="D28" s="52" t="s">
        <v>651</v>
      </c>
      <c r="E28" s="41" t="s">
        <v>622</v>
      </c>
      <c r="F28" s="41" t="s">
        <v>622</v>
      </c>
      <c r="G28" s="41" t="s">
        <v>622</v>
      </c>
      <c r="H28" s="41" t="s">
        <v>622</v>
      </c>
      <c r="I28" s="41" t="s">
        <v>622</v>
      </c>
      <c r="J28" s="41" t="s">
        <v>622</v>
      </c>
      <c r="K28" s="41" t="s">
        <v>622</v>
      </c>
      <c r="L28" s="41" t="s">
        <v>622</v>
      </c>
      <c r="M28" s="41" t="s">
        <v>622</v>
      </c>
      <c r="N28" s="42" t="n">
        <v>24</v>
      </c>
      <c r="O28" s="42">
        <f>IF(T28=0,24-SUMIF(E28:M28,"RA",$E$10:$M$10),0)</f>
        <v/>
      </c>
      <c r="P28" s="108">
        <f>(SUM(VLOOKUP(E28,$Z$12:$AA$19,2,FALSE)*E$10,VLOOKUP(F28,$Z$12:$AA$19,2,FALSE)*F$10,VLOOKUP(G28,$Z$12:$AA$19,2,FALSE)*G$10,VLOOKUP(H28,$Z$12:$AA$19,2,FALSE)*H$10,VLOOKUP(I28,$Z$12:$AA$19,2,FALSE)*I$10,VLOOKUP(J28,$Z$12:$AA$19,2,FALSE)*J$10,VLOOKUP(K28,$Z$12:$AA$19,2,FALSE)*K$10,VLOOKUP(L28,$Z$12:$AA$19,2,FALSE)*L$10,VLOOKUP(M28,$Z$12:$AA$19,2,FALSE)*M$10))</f>
        <v/>
      </c>
      <c r="Q28" s="44">
        <f>P28/O28</f>
        <v/>
      </c>
      <c r="R28" s="45">
        <f>COUNTIF(E28:M28,"RA")</f>
        <v/>
      </c>
      <c r="S28" s="46">
        <f>COUNTIF(E28:M28,"UA")</f>
        <v/>
      </c>
      <c r="T28" s="46">
        <f>COUNTIF(E28:M28,"WH")</f>
        <v/>
      </c>
      <c r="U28" s="46" t="n"/>
      <c r="V28" s="47">
        <f>IF(R28&lt;&gt;0,"FAIL",IF(S28&gt;0,"AB",IF(T28&gt;0,"WH","PASS")))</f>
        <v/>
      </c>
      <c r="W28" s="51" t="n"/>
    </row>
    <row customHeight="1" ht="15.75" r="29" s="333" spans="1:67">
      <c r="A29" s="37" t="n">
        <v>19</v>
      </c>
      <c r="B29" s="38" t="n">
        <v>113217104057</v>
      </c>
      <c r="C29" s="39" t="s">
        <v>36</v>
      </c>
      <c r="D29" s="52" t="s">
        <v>652</v>
      </c>
      <c r="E29" s="41" t="s">
        <v>622</v>
      </c>
      <c r="F29" s="41" t="s">
        <v>622</v>
      </c>
      <c r="G29" s="41" t="s">
        <v>622</v>
      </c>
      <c r="H29" s="41" t="s">
        <v>622</v>
      </c>
      <c r="I29" s="41" t="s">
        <v>622</v>
      </c>
      <c r="J29" s="41" t="s">
        <v>622</v>
      </c>
      <c r="K29" s="41" t="s">
        <v>622</v>
      </c>
      <c r="L29" s="41" t="s">
        <v>622</v>
      </c>
      <c r="M29" s="41" t="s">
        <v>622</v>
      </c>
      <c r="N29" s="42" t="n">
        <v>24</v>
      </c>
      <c r="O29" s="42">
        <f>IF(T29=0,24-SUMIF(E29:M29,"RA",$E$10:$M$10),0)</f>
        <v/>
      </c>
      <c r="P29" s="108">
        <f>(SUM(VLOOKUP(E29,$Z$12:$AA$19,2,FALSE)*E$10,VLOOKUP(F29,$Z$12:$AA$19,2,FALSE)*F$10,VLOOKUP(G29,$Z$12:$AA$19,2,FALSE)*G$10,VLOOKUP(H29,$Z$12:$AA$19,2,FALSE)*H$10,VLOOKUP(I29,$Z$12:$AA$19,2,FALSE)*I$10,VLOOKUP(J29,$Z$12:$AA$19,2,FALSE)*J$10,VLOOKUP(K29,$Z$12:$AA$19,2,FALSE)*K$10,VLOOKUP(L29,$Z$12:$AA$19,2,FALSE)*L$10,VLOOKUP(M29,$Z$12:$AA$19,2,FALSE)*M$10))</f>
        <v/>
      </c>
      <c r="Q29" s="44">
        <f>P29/O29</f>
        <v/>
      </c>
      <c r="R29" s="45">
        <f>COUNTIF(E29:M29,"RA")</f>
        <v/>
      </c>
      <c r="S29" s="46">
        <f>COUNTIF(E29:M29,"UA")</f>
        <v/>
      </c>
      <c r="T29" s="46">
        <f>COUNTIF(E29:M29,"WH")</f>
        <v/>
      </c>
      <c r="U29" s="46" t="n"/>
      <c r="V29" s="47">
        <f>IF(R29&lt;&gt;0,"FAIL",IF(S29&gt;0,"AB",IF(T29&gt;0,"WH","PASS")))</f>
        <v/>
      </c>
      <c r="W29" s="51" t="n"/>
    </row>
    <row customHeight="1" ht="15.75" r="30" s="333" spans="1:67">
      <c r="A30" s="37" t="n">
        <v>20</v>
      </c>
      <c r="B30" s="38" t="n">
        <v>113217104060</v>
      </c>
      <c r="C30" s="39" t="s">
        <v>36</v>
      </c>
      <c r="D30" s="52" t="s">
        <v>653</v>
      </c>
      <c r="E30" s="41" t="s">
        <v>622</v>
      </c>
      <c r="F30" s="41" t="s">
        <v>622</v>
      </c>
      <c r="G30" s="41" t="s">
        <v>622</v>
      </c>
      <c r="H30" s="41" t="s">
        <v>622</v>
      </c>
      <c r="I30" s="41" t="s">
        <v>622</v>
      </c>
      <c r="J30" s="41" t="s">
        <v>622</v>
      </c>
      <c r="K30" s="41" t="s">
        <v>622</v>
      </c>
      <c r="L30" s="41" t="s">
        <v>622</v>
      </c>
      <c r="M30" s="41" t="s">
        <v>622</v>
      </c>
      <c r="N30" s="42" t="n">
        <v>24</v>
      </c>
      <c r="O30" s="42">
        <f>IF(T30=0,24-SUMIF(E30:M30,"RA",$E$10:$M$10),0)</f>
        <v/>
      </c>
      <c r="P30" s="108">
        <f>(SUM(VLOOKUP(E30,$Z$12:$AA$19,2,FALSE)*E$10,VLOOKUP(F30,$Z$12:$AA$19,2,FALSE)*F$10,VLOOKUP(G30,$Z$12:$AA$19,2,FALSE)*G$10,VLOOKUP(H30,$Z$12:$AA$19,2,FALSE)*H$10,VLOOKUP(I30,$Z$12:$AA$19,2,FALSE)*I$10,VLOOKUP(J30,$Z$12:$AA$19,2,FALSE)*J$10,VLOOKUP(K30,$Z$12:$AA$19,2,FALSE)*K$10,VLOOKUP(L30,$Z$12:$AA$19,2,FALSE)*L$10,VLOOKUP(M30,$Z$12:$AA$19,2,FALSE)*M$10))</f>
        <v/>
      </c>
      <c r="Q30" s="44">
        <f>P30/O30</f>
        <v/>
      </c>
      <c r="R30" s="45">
        <f>COUNTIF(E30:M30,"RA")</f>
        <v/>
      </c>
      <c r="S30" s="46">
        <f>COUNTIF(E30:M30,"UA")</f>
        <v/>
      </c>
      <c r="T30" s="46">
        <f>COUNTIF(E30:M30,"WH")</f>
        <v/>
      </c>
      <c r="U30" s="49" t="n"/>
      <c r="V30" s="47">
        <f>IF(R30&lt;&gt;0,"FAIL",IF(S30&gt;0,"AB",IF(T30&gt;0,"WH","PASS")))</f>
        <v/>
      </c>
      <c r="W30" s="51" t="n"/>
    </row>
    <row customHeight="1" ht="15.75" r="31" s="333" spans="1:67">
      <c r="A31" s="37" t="n">
        <v>21</v>
      </c>
      <c r="B31" s="38" t="n">
        <v>113217104072</v>
      </c>
      <c r="C31" s="39" t="s">
        <v>36</v>
      </c>
      <c r="D31" s="52" t="s">
        <v>654</v>
      </c>
      <c r="E31" s="41" t="s">
        <v>622</v>
      </c>
      <c r="F31" s="41" t="s">
        <v>622</v>
      </c>
      <c r="G31" s="41" t="s">
        <v>622</v>
      </c>
      <c r="H31" s="41" t="s">
        <v>622</v>
      </c>
      <c r="I31" s="41" t="s">
        <v>622</v>
      </c>
      <c r="J31" s="41" t="s">
        <v>622</v>
      </c>
      <c r="K31" s="41" t="s">
        <v>622</v>
      </c>
      <c r="L31" s="41" t="s">
        <v>622</v>
      </c>
      <c r="M31" s="41" t="s">
        <v>622</v>
      </c>
      <c r="N31" s="42" t="n">
        <v>24</v>
      </c>
      <c r="O31" s="42">
        <f>IF(T31=0,24-SUMIF(E31:M31,"RA",$E$10:$M$10),0)</f>
        <v/>
      </c>
      <c r="P31" s="108">
        <f>(SUM(VLOOKUP(E31,$Z$12:$AA$19,2,FALSE)*E$10,VLOOKUP(F31,$Z$12:$AA$19,2,FALSE)*F$10,VLOOKUP(G31,$Z$12:$AA$19,2,FALSE)*G$10,VLOOKUP(H31,$Z$12:$AA$19,2,FALSE)*H$10,VLOOKUP(I31,$Z$12:$AA$19,2,FALSE)*I$10,VLOOKUP(J31,$Z$12:$AA$19,2,FALSE)*J$10,VLOOKUP(K31,$Z$12:$AA$19,2,FALSE)*K$10,VLOOKUP(L31,$Z$12:$AA$19,2,FALSE)*L$10,VLOOKUP(M31,$Z$12:$AA$19,2,FALSE)*M$10))</f>
        <v/>
      </c>
      <c r="Q31" s="44">
        <f>P31/O31</f>
        <v/>
      </c>
      <c r="R31" s="45">
        <f>COUNTIF(E31:M31,"RA")</f>
        <v/>
      </c>
      <c r="S31" s="46">
        <f>COUNTIF(E31:M31,"UA")</f>
        <v/>
      </c>
      <c r="T31" s="46">
        <f>COUNTIF(E31:M31,"WH")</f>
        <v/>
      </c>
      <c r="U31" s="46" t="n"/>
      <c r="V31" s="47">
        <f>IF(R31&lt;&gt;0,"FAIL",IF(S31&gt;0,"AB",IF(T31&gt;0,"WH","PASS")))</f>
        <v/>
      </c>
      <c r="W31" s="51" t="n"/>
    </row>
    <row customHeight="1" ht="15.75" r="32" s="333" spans="1:67">
      <c r="A32" s="37" t="n">
        <v>22</v>
      </c>
      <c r="B32" s="38" t="n">
        <v>113217104073</v>
      </c>
      <c r="C32" s="39" t="s">
        <v>36</v>
      </c>
      <c r="D32" s="52" t="s">
        <v>655</v>
      </c>
      <c r="E32" s="41" t="s">
        <v>622</v>
      </c>
      <c r="F32" s="41" t="s">
        <v>622</v>
      </c>
      <c r="G32" s="41" t="s">
        <v>622</v>
      </c>
      <c r="H32" s="41" t="s">
        <v>622</v>
      </c>
      <c r="I32" s="41" t="s">
        <v>622</v>
      </c>
      <c r="J32" s="41" t="s">
        <v>622</v>
      </c>
      <c r="K32" s="41" t="s">
        <v>622</v>
      </c>
      <c r="L32" s="41" t="s">
        <v>622</v>
      </c>
      <c r="M32" s="41" t="s">
        <v>622</v>
      </c>
      <c r="N32" s="42" t="n">
        <v>24</v>
      </c>
      <c r="O32" s="42">
        <f>IF(T32=0,24-SUMIF(E32:M32,"RA",$E$10:$M$10),0)</f>
        <v/>
      </c>
      <c r="P32" s="108">
        <f>(SUM(VLOOKUP(E32,$Z$12:$AA$19,2,FALSE)*E$10,VLOOKUP(F32,$Z$12:$AA$19,2,FALSE)*F$10,VLOOKUP(G32,$Z$12:$AA$19,2,FALSE)*G$10,VLOOKUP(H32,$Z$12:$AA$19,2,FALSE)*H$10,VLOOKUP(I32,$Z$12:$AA$19,2,FALSE)*I$10,VLOOKUP(J32,$Z$12:$AA$19,2,FALSE)*J$10,VLOOKUP(K32,$Z$12:$AA$19,2,FALSE)*K$10,VLOOKUP(L32,$Z$12:$AA$19,2,FALSE)*L$10,VLOOKUP(M32,$Z$12:$AA$19,2,FALSE)*M$10))</f>
        <v/>
      </c>
      <c r="Q32" s="44">
        <f>P32/O32</f>
        <v/>
      </c>
      <c r="R32" s="45">
        <f>COUNTIF(E32:M32,"RA")</f>
        <v/>
      </c>
      <c r="S32" s="46">
        <f>COUNTIF(E32:M32,"UA")</f>
        <v/>
      </c>
      <c r="T32" s="46">
        <f>COUNTIF(E32:M32,"WH")</f>
        <v/>
      </c>
      <c r="U32" s="46" t="n"/>
      <c r="V32" s="47">
        <f>IF(R32&lt;&gt;0,"FAIL",IF(S32&gt;0,"AB",IF(T32&gt;0,"WH","PASS")))</f>
        <v/>
      </c>
      <c r="W32" s="57" t="n"/>
    </row>
    <row customHeight="1" ht="15.75" r="33" s="333" spans="1:67">
      <c r="A33" s="37" t="n">
        <v>23</v>
      </c>
      <c r="B33" s="38" t="n">
        <v>113217104074</v>
      </c>
      <c r="C33" s="39" t="s">
        <v>36</v>
      </c>
      <c r="D33" s="52" t="s">
        <v>656</v>
      </c>
      <c r="E33" s="41" t="s">
        <v>622</v>
      </c>
      <c r="F33" s="41" t="s">
        <v>622</v>
      </c>
      <c r="G33" s="41" t="s">
        <v>622</v>
      </c>
      <c r="H33" s="41" t="s">
        <v>622</v>
      </c>
      <c r="I33" s="41" t="s">
        <v>622</v>
      </c>
      <c r="J33" s="41" t="s">
        <v>622</v>
      </c>
      <c r="K33" s="41" t="s">
        <v>622</v>
      </c>
      <c r="L33" s="41" t="s">
        <v>622</v>
      </c>
      <c r="M33" s="41" t="s">
        <v>622</v>
      </c>
      <c r="N33" s="42" t="n">
        <v>24</v>
      </c>
      <c r="O33" s="42">
        <f>IF(T33=0,24-SUMIF(E33:M33,"RA",$E$10:$M$10),0)</f>
        <v/>
      </c>
      <c r="P33" s="108">
        <f>(SUM(VLOOKUP(E33,$Z$12:$AA$19,2,FALSE)*E$10,VLOOKUP(F33,$Z$12:$AA$19,2,FALSE)*F$10,VLOOKUP(G33,$Z$12:$AA$19,2,FALSE)*G$10,VLOOKUP(H33,$Z$12:$AA$19,2,FALSE)*H$10,VLOOKUP(I33,$Z$12:$AA$19,2,FALSE)*I$10,VLOOKUP(J33,$Z$12:$AA$19,2,FALSE)*J$10,VLOOKUP(K33,$Z$12:$AA$19,2,FALSE)*K$10,VLOOKUP(L33,$Z$12:$AA$19,2,FALSE)*L$10,VLOOKUP(M33,$Z$12:$AA$19,2,FALSE)*M$10))</f>
        <v/>
      </c>
      <c r="Q33" s="44">
        <f>P33/O33</f>
        <v/>
      </c>
      <c r="R33" s="45">
        <f>COUNTIF(E33:M33,"RA")</f>
        <v/>
      </c>
      <c r="S33" s="46">
        <f>COUNTIF(E33:M33,"UA")</f>
        <v/>
      </c>
      <c r="T33" s="46">
        <f>COUNTIF(E33:M33,"WH")</f>
        <v/>
      </c>
      <c r="U33" s="49" t="n"/>
      <c r="V33" s="47">
        <f>IF(R33&lt;&gt;0,"FAIL",IF(S33&gt;0,"AB",IF(T33&gt;0,"WH","PASS")))</f>
        <v/>
      </c>
      <c r="W33" s="51" t="n"/>
    </row>
    <row customHeight="1" ht="15.75" r="34" s="333" spans="1:67">
      <c r="A34" s="37" t="n">
        <v>24</v>
      </c>
      <c r="B34" s="38" t="n">
        <v>113217104076</v>
      </c>
      <c r="C34" s="39" t="s">
        <v>36</v>
      </c>
      <c r="D34" s="52" t="s">
        <v>657</v>
      </c>
      <c r="E34" s="41" t="s">
        <v>622</v>
      </c>
      <c r="F34" s="41" t="s">
        <v>622</v>
      </c>
      <c r="G34" s="41" t="s">
        <v>622</v>
      </c>
      <c r="H34" s="41" t="s">
        <v>622</v>
      </c>
      <c r="I34" s="41" t="s">
        <v>622</v>
      </c>
      <c r="J34" s="41" t="s">
        <v>622</v>
      </c>
      <c r="K34" s="41" t="s">
        <v>622</v>
      </c>
      <c r="L34" s="41" t="s">
        <v>622</v>
      </c>
      <c r="M34" s="41" t="s">
        <v>622</v>
      </c>
      <c r="N34" s="42" t="n">
        <v>24</v>
      </c>
      <c r="O34" s="42">
        <f>IF(T34=0,24-SUMIF(E34:M34,"RA",$E$10:$M$10),0)</f>
        <v/>
      </c>
      <c r="P34" s="108">
        <f>(SUM(VLOOKUP(E34,$Z$12:$AA$19,2,FALSE)*E$10,VLOOKUP(F34,$Z$12:$AA$19,2,FALSE)*F$10,VLOOKUP(G34,$Z$12:$AA$19,2,FALSE)*G$10,VLOOKUP(H34,$Z$12:$AA$19,2,FALSE)*H$10,VLOOKUP(I34,$Z$12:$AA$19,2,FALSE)*I$10,VLOOKUP(J34,$Z$12:$AA$19,2,FALSE)*J$10,VLOOKUP(K34,$Z$12:$AA$19,2,FALSE)*K$10,VLOOKUP(L34,$Z$12:$AA$19,2,FALSE)*L$10,VLOOKUP(M34,$Z$12:$AA$19,2,FALSE)*M$10))</f>
        <v/>
      </c>
      <c r="Q34" s="44">
        <f>P34/O34</f>
        <v/>
      </c>
      <c r="R34" s="45">
        <f>COUNTIF(E34:M34,"RA")</f>
        <v/>
      </c>
      <c r="S34" s="46">
        <f>COUNTIF(E34:M34,"UA")</f>
        <v/>
      </c>
      <c r="T34" s="46">
        <f>COUNTIF(E34:M34,"WH")</f>
        <v/>
      </c>
      <c r="U34" s="46" t="n"/>
      <c r="V34" s="47">
        <f>IF(R34&lt;&gt;0,"FAIL",IF(S34&gt;0,"AB",IF(T34&gt;0,"WH","PASS")))</f>
        <v/>
      </c>
      <c r="W34" s="51" t="n"/>
    </row>
    <row customHeight="1" ht="15.75" r="35" s="333" spans="1:67">
      <c r="A35" s="37" t="n">
        <v>25</v>
      </c>
      <c r="B35" s="38" t="n">
        <v>113217104079</v>
      </c>
      <c r="C35" s="39" t="s">
        <v>36</v>
      </c>
      <c r="D35" s="52" t="s">
        <v>658</v>
      </c>
      <c r="E35" s="41" t="s">
        <v>622</v>
      </c>
      <c r="F35" s="41" t="s">
        <v>622</v>
      </c>
      <c r="G35" s="41" t="s">
        <v>622</v>
      </c>
      <c r="H35" s="41" t="s">
        <v>622</v>
      </c>
      <c r="I35" s="41" t="s">
        <v>622</v>
      </c>
      <c r="J35" s="41" t="s">
        <v>622</v>
      </c>
      <c r="K35" s="41" t="s">
        <v>622</v>
      </c>
      <c r="L35" s="41" t="s">
        <v>622</v>
      </c>
      <c r="M35" s="41" t="s">
        <v>622</v>
      </c>
      <c r="N35" s="42" t="n">
        <v>24</v>
      </c>
      <c r="O35" s="42">
        <f>IF(T35=0,24-SUMIF(E35:M35,"RA",$E$10:$M$10),0)</f>
        <v/>
      </c>
      <c r="P35" s="108">
        <f>(SUM(VLOOKUP(E35,$Z$12:$AA$19,2,FALSE)*E$10,VLOOKUP(F35,$Z$12:$AA$19,2,FALSE)*F$10,VLOOKUP(G35,$Z$12:$AA$19,2,FALSE)*G$10,VLOOKUP(H35,$Z$12:$AA$19,2,FALSE)*H$10,VLOOKUP(I35,$Z$12:$AA$19,2,FALSE)*I$10,VLOOKUP(J35,$Z$12:$AA$19,2,FALSE)*J$10,VLOOKUP(K35,$Z$12:$AA$19,2,FALSE)*K$10,VLOOKUP(L35,$Z$12:$AA$19,2,FALSE)*L$10,VLOOKUP(M35,$Z$12:$AA$19,2,FALSE)*M$10))</f>
        <v/>
      </c>
      <c r="Q35" s="44">
        <f>P35/O35</f>
        <v/>
      </c>
      <c r="R35" s="45">
        <f>COUNTIF(E35:M35,"RA")</f>
        <v/>
      </c>
      <c r="S35" s="46">
        <f>COUNTIF(E35:M35,"UA")</f>
        <v/>
      </c>
      <c r="T35" s="46">
        <f>COUNTIF(E35:M35,"WH")</f>
        <v/>
      </c>
      <c r="U35" s="46" t="n"/>
      <c r="V35" s="47">
        <f>IF(R35&lt;&gt;0,"FAIL",IF(S35&gt;0,"AB",IF(T35&gt;0,"WH","PASS")))</f>
        <v/>
      </c>
      <c r="W35" s="51" t="n"/>
    </row>
    <row customHeight="1" ht="15.75" r="36" s="333" spans="1:67">
      <c r="A36" s="37" t="n">
        <v>26</v>
      </c>
      <c r="B36" s="38" t="n">
        <v>113217104080</v>
      </c>
      <c r="C36" s="39" t="s">
        <v>36</v>
      </c>
      <c r="D36" s="52" t="s">
        <v>659</v>
      </c>
      <c r="E36" s="41" t="s">
        <v>622</v>
      </c>
      <c r="F36" s="41" t="s">
        <v>622</v>
      </c>
      <c r="G36" s="41" t="s">
        <v>622</v>
      </c>
      <c r="H36" s="41" t="s">
        <v>622</v>
      </c>
      <c r="I36" s="41" t="s">
        <v>622</v>
      </c>
      <c r="J36" s="41" t="s">
        <v>622</v>
      </c>
      <c r="K36" s="41" t="s">
        <v>622</v>
      </c>
      <c r="L36" s="41" t="s">
        <v>622</v>
      </c>
      <c r="M36" s="41" t="s">
        <v>622</v>
      </c>
      <c r="N36" s="42" t="n">
        <v>24</v>
      </c>
      <c r="O36" s="42">
        <f>IF(T36=0,24-SUMIF(E36:M36,"RA",$E$10:$M$10),0)</f>
        <v/>
      </c>
      <c r="P36" s="108">
        <f>(SUM(VLOOKUP(E36,$Z$12:$AA$19,2,FALSE)*E$10,VLOOKUP(F36,$Z$12:$AA$19,2,FALSE)*F$10,VLOOKUP(G36,$Z$12:$AA$19,2,FALSE)*G$10,VLOOKUP(H36,$Z$12:$AA$19,2,FALSE)*H$10,VLOOKUP(I36,$Z$12:$AA$19,2,FALSE)*I$10,VLOOKUP(J36,$Z$12:$AA$19,2,FALSE)*J$10,VLOOKUP(K36,$Z$12:$AA$19,2,FALSE)*K$10,VLOOKUP(L36,$Z$12:$AA$19,2,FALSE)*L$10,VLOOKUP(M36,$Z$12:$AA$19,2,FALSE)*M$10))</f>
        <v/>
      </c>
      <c r="Q36" s="44">
        <f>P36/O36</f>
        <v/>
      </c>
      <c r="R36" s="45">
        <f>COUNTIF(E36:M36,"RA")</f>
        <v/>
      </c>
      <c r="S36" s="46">
        <f>COUNTIF(E36:M36,"UA")</f>
        <v/>
      </c>
      <c r="T36" s="46">
        <f>COUNTIF(E36:M36,"WH")</f>
        <v/>
      </c>
      <c r="U36" s="49" t="n"/>
      <c r="V36" s="47">
        <f>IF(R36&lt;&gt;0,"FAIL",IF(S36&gt;0,"AB",IF(T36&gt;0,"WH","PASS")))</f>
        <v/>
      </c>
      <c r="W36" s="51" t="n"/>
    </row>
    <row customHeight="1" ht="15.75" r="37" s="333" spans="1:67">
      <c r="A37" s="37" t="n">
        <v>27</v>
      </c>
      <c r="B37" s="38" t="n">
        <v>113217104085</v>
      </c>
      <c r="C37" s="39" t="s">
        <v>36</v>
      </c>
      <c r="D37" s="52" t="s">
        <v>660</v>
      </c>
      <c r="E37" s="41" t="s">
        <v>622</v>
      </c>
      <c r="F37" s="41" t="s">
        <v>622</v>
      </c>
      <c r="G37" s="41" t="s">
        <v>622</v>
      </c>
      <c r="H37" s="41" t="s">
        <v>622</v>
      </c>
      <c r="I37" s="41" t="s">
        <v>622</v>
      </c>
      <c r="J37" s="41" t="s">
        <v>622</v>
      </c>
      <c r="K37" s="41" t="s">
        <v>622</v>
      </c>
      <c r="L37" s="41" t="s">
        <v>622</v>
      </c>
      <c r="M37" s="41" t="s">
        <v>622</v>
      </c>
      <c r="N37" s="42" t="n">
        <v>24</v>
      </c>
      <c r="O37" s="42">
        <f>IF(T37=0,24-SUMIF(E37:M37,"RA",$E$10:$M$10),0)</f>
        <v/>
      </c>
      <c r="P37" s="108">
        <f>(SUM(VLOOKUP(E37,$Z$12:$AA$19,2,FALSE)*E$10,VLOOKUP(F37,$Z$12:$AA$19,2,FALSE)*F$10,VLOOKUP(G37,$Z$12:$AA$19,2,FALSE)*G$10,VLOOKUP(H37,$Z$12:$AA$19,2,FALSE)*H$10,VLOOKUP(I37,$Z$12:$AA$19,2,FALSE)*I$10,VLOOKUP(J37,$Z$12:$AA$19,2,FALSE)*J$10,VLOOKUP(K37,$Z$12:$AA$19,2,FALSE)*K$10,VLOOKUP(L37,$Z$12:$AA$19,2,FALSE)*L$10,VLOOKUP(M37,$Z$12:$AA$19,2,FALSE)*M$10))</f>
        <v/>
      </c>
      <c r="Q37" s="44">
        <f>P37/O37</f>
        <v/>
      </c>
      <c r="R37" s="45">
        <f>COUNTIF(E37:M37,"RA")</f>
        <v/>
      </c>
      <c r="S37" s="46">
        <f>COUNTIF(E37:M37,"UA")</f>
        <v/>
      </c>
      <c r="T37" s="46">
        <f>COUNTIF(E37:M37,"WH")</f>
        <v/>
      </c>
      <c r="U37" s="46" t="n"/>
      <c r="V37" s="47">
        <f>IF(R37&lt;&gt;0,"FAIL",IF(S37&gt;0,"AB",IF(T37&gt;0,"WH","PASS")))</f>
        <v/>
      </c>
      <c r="W37" s="51" t="n"/>
    </row>
    <row customHeight="1" ht="15.75" r="38" s="333" spans="1:67">
      <c r="A38" s="37" t="n">
        <v>28</v>
      </c>
      <c r="B38" s="38" t="n">
        <v>113217104089</v>
      </c>
      <c r="C38" s="39" t="s">
        <v>36</v>
      </c>
      <c r="D38" s="52" t="s">
        <v>661</v>
      </c>
      <c r="E38" s="41" t="s">
        <v>622</v>
      </c>
      <c r="F38" s="41" t="s">
        <v>622</v>
      </c>
      <c r="G38" s="41" t="s">
        <v>622</v>
      </c>
      <c r="H38" s="41" t="s">
        <v>622</v>
      </c>
      <c r="I38" s="41" t="s">
        <v>622</v>
      </c>
      <c r="J38" s="41" t="s">
        <v>622</v>
      </c>
      <c r="K38" s="41" t="s">
        <v>622</v>
      </c>
      <c r="L38" s="41" t="s">
        <v>622</v>
      </c>
      <c r="M38" s="41" t="s">
        <v>622</v>
      </c>
      <c r="N38" s="42" t="n">
        <v>24</v>
      </c>
      <c r="O38" s="42">
        <f>IF(T38=0,24-SUMIF(E38:M38,"RA",$E$10:$M$10),0)</f>
        <v/>
      </c>
      <c r="P38" s="108">
        <f>(SUM(VLOOKUP(E38,$Z$12:$AA$19,2,FALSE)*E$10,VLOOKUP(F38,$Z$12:$AA$19,2,FALSE)*F$10,VLOOKUP(G38,$Z$12:$AA$19,2,FALSE)*G$10,VLOOKUP(H38,$Z$12:$AA$19,2,FALSE)*H$10,VLOOKUP(I38,$Z$12:$AA$19,2,FALSE)*I$10,VLOOKUP(J38,$Z$12:$AA$19,2,FALSE)*J$10,VLOOKUP(K38,$Z$12:$AA$19,2,FALSE)*K$10,VLOOKUP(L38,$Z$12:$AA$19,2,FALSE)*L$10,VLOOKUP(M38,$Z$12:$AA$19,2,FALSE)*M$10))</f>
        <v/>
      </c>
      <c r="Q38" s="44">
        <f>P38/O38</f>
        <v/>
      </c>
      <c r="R38" s="45">
        <f>COUNTIF(E38:M38,"RA")</f>
        <v/>
      </c>
      <c r="S38" s="46">
        <f>COUNTIF(E38:M38,"UA")</f>
        <v/>
      </c>
      <c r="T38" s="46">
        <f>COUNTIF(E38:M38,"WH")</f>
        <v/>
      </c>
      <c r="U38" s="46" t="n"/>
      <c r="V38" s="47">
        <f>IF(R38&lt;&gt;0,"FAIL",IF(S38&gt;0,"AB",IF(T38&gt;0,"WH","PASS")))</f>
        <v/>
      </c>
      <c r="W38" s="51" t="n"/>
    </row>
    <row customHeight="1" ht="15.75" r="39" s="333" spans="1:67">
      <c r="A39" s="37" t="n">
        <v>29</v>
      </c>
      <c r="B39" s="38" t="n">
        <v>113217104090</v>
      </c>
      <c r="C39" s="39" t="s">
        <v>36</v>
      </c>
      <c r="D39" s="52" t="s">
        <v>662</v>
      </c>
      <c r="E39" s="41" t="s">
        <v>622</v>
      </c>
      <c r="F39" s="41" t="s">
        <v>622</v>
      </c>
      <c r="G39" s="41" t="s">
        <v>622</v>
      </c>
      <c r="H39" s="41" t="s">
        <v>622</v>
      </c>
      <c r="I39" s="41" t="s">
        <v>622</v>
      </c>
      <c r="J39" s="41" t="s">
        <v>622</v>
      </c>
      <c r="K39" s="41" t="s">
        <v>622</v>
      </c>
      <c r="L39" s="41" t="s">
        <v>622</v>
      </c>
      <c r="M39" s="41" t="s">
        <v>622</v>
      </c>
      <c r="N39" s="42" t="n">
        <v>24</v>
      </c>
      <c r="O39" s="42">
        <f>IF(T39=0,24-SUMIF(E39:M39,"RA",$E$10:$M$10),0)</f>
        <v/>
      </c>
      <c r="P39" s="108">
        <f>(SUM(VLOOKUP(E39,$Z$12:$AA$19,2,FALSE)*E$10,VLOOKUP(F39,$Z$12:$AA$19,2,FALSE)*F$10,VLOOKUP(G39,$Z$12:$AA$19,2,FALSE)*G$10,VLOOKUP(H39,$Z$12:$AA$19,2,FALSE)*H$10,VLOOKUP(I39,$Z$12:$AA$19,2,FALSE)*I$10,VLOOKUP(J39,$Z$12:$AA$19,2,FALSE)*J$10,VLOOKUP(K39,$Z$12:$AA$19,2,FALSE)*K$10,VLOOKUP(L39,$Z$12:$AA$19,2,FALSE)*L$10,VLOOKUP(M39,$Z$12:$AA$19,2,FALSE)*M$10))</f>
        <v/>
      </c>
      <c r="Q39" s="44">
        <f>P39/O39</f>
        <v/>
      </c>
      <c r="R39" s="45">
        <f>COUNTIF(E39:M39,"RA")</f>
        <v/>
      </c>
      <c r="S39" s="46">
        <f>COUNTIF(E39:M39,"UA")</f>
        <v/>
      </c>
      <c r="T39" s="46">
        <f>COUNTIF(E39:M39,"WH")</f>
        <v/>
      </c>
      <c r="U39" s="49" t="n"/>
      <c r="V39" s="47">
        <f>IF(R39&lt;&gt;0,"FAIL",IF(S39&gt;0,"AB",IF(T39&gt;0,"WH","PASS")))</f>
        <v/>
      </c>
      <c r="W39" s="51" t="n"/>
    </row>
    <row customHeight="1" ht="15.75" r="40" s="333" spans="1:67">
      <c r="A40" s="37" t="n">
        <v>30</v>
      </c>
      <c r="B40" s="38" t="n">
        <v>113217104095</v>
      </c>
      <c r="C40" s="39" t="s">
        <v>36</v>
      </c>
      <c r="D40" s="52" t="s">
        <v>663</v>
      </c>
      <c r="E40" s="41" t="s">
        <v>622</v>
      </c>
      <c r="F40" s="41" t="s">
        <v>622</v>
      </c>
      <c r="G40" s="41" t="s">
        <v>622</v>
      </c>
      <c r="H40" s="41" t="s">
        <v>622</v>
      </c>
      <c r="I40" s="41" t="s">
        <v>622</v>
      </c>
      <c r="J40" s="41" t="s">
        <v>622</v>
      </c>
      <c r="K40" s="41" t="s">
        <v>622</v>
      </c>
      <c r="L40" s="41" t="s">
        <v>622</v>
      </c>
      <c r="M40" s="41" t="s">
        <v>622</v>
      </c>
      <c r="N40" s="42" t="n">
        <v>24</v>
      </c>
      <c r="O40" s="42">
        <f>IF(T40=0,24-SUMIF(E40:M40,"RA",$E$10:$M$10),0)</f>
        <v/>
      </c>
      <c r="P40" s="108">
        <f>(SUM(VLOOKUP(E40,$Z$12:$AA$19,2,FALSE)*E$10,VLOOKUP(F40,$Z$12:$AA$19,2,FALSE)*F$10,VLOOKUP(G40,$Z$12:$AA$19,2,FALSE)*G$10,VLOOKUP(H40,$Z$12:$AA$19,2,FALSE)*H$10,VLOOKUP(I40,$Z$12:$AA$19,2,FALSE)*I$10,VLOOKUP(J40,$Z$12:$AA$19,2,FALSE)*J$10,VLOOKUP(K40,$Z$12:$AA$19,2,FALSE)*K$10,VLOOKUP(L40,$Z$12:$AA$19,2,FALSE)*L$10,VLOOKUP(M40,$Z$12:$AA$19,2,FALSE)*M$10))</f>
        <v/>
      </c>
      <c r="Q40" s="44">
        <f>P40/O40</f>
        <v/>
      </c>
      <c r="R40" s="45">
        <f>COUNTIF(E40:M40,"RA")</f>
        <v/>
      </c>
      <c r="S40" s="46">
        <f>COUNTIF(E40:M40,"UA")</f>
        <v/>
      </c>
      <c r="T40" s="46">
        <f>COUNTIF(E40:M40,"WH")</f>
        <v/>
      </c>
      <c r="U40" s="46" t="n"/>
      <c r="V40" s="47">
        <f>IF(R40&lt;&gt;0,"FAIL",IF(S40&gt;0,"AB",IF(T40&gt;0,"WH","PASS")))</f>
        <v/>
      </c>
      <c r="W40" s="51" t="n"/>
    </row>
    <row customHeight="1" ht="15.75" r="41" s="333" spans="1:67">
      <c r="A41" s="37" t="n">
        <v>31</v>
      </c>
      <c r="B41" s="38" t="n">
        <v>113217104096</v>
      </c>
      <c r="C41" s="39" t="s">
        <v>36</v>
      </c>
      <c r="D41" s="52" t="s">
        <v>664</v>
      </c>
      <c r="E41" s="41" t="s">
        <v>622</v>
      </c>
      <c r="F41" s="41" t="s">
        <v>622</v>
      </c>
      <c r="G41" s="41" t="s">
        <v>622</v>
      </c>
      <c r="H41" s="41" t="s">
        <v>622</v>
      </c>
      <c r="I41" s="41" t="s">
        <v>622</v>
      </c>
      <c r="J41" s="41" t="s">
        <v>622</v>
      </c>
      <c r="K41" s="41" t="s">
        <v>622</v>
      </c>
      <c r="L41" s="41" t="s">
        <v>622</v>
      </c>
      <c r="M41" s="41" t="s">
        <v>622</v>
      </c>
      <c r="N41" s="42" t="n">
        <v>24</v>
      </c>
      <c r="O41" s="42">
        <f>IF(T41=0,24-SUMIF(E41:M41,"RA",$E$10:$M$10),0)</f>
        <v/>
      </c>
      <c r="P41" s="108">
        <f>(SUM(VLOOKUP(E41,$Z$12:$AA$19,2,FALSE)*E$10,VLOOKUP(F41,$Z$12:$AA$19,2,FALSE)*F$10,VLOOKUP(G41,$Z$12:$AA$19,2,FALSE)*G$10,VLOOKUP(H41,$Z$12:$AA$19,2,FALSE)*H$10,VLOOKUP(I41,$Z$12:$AA$19,2,FALSE)*I$10,VLOOKUP(J41,$Z$12:$AA$19,2,FALSE)*J$10,VLOOKUP(K41,$Z$12:$AA$19,2,FALSE)*K$10,VLOOKUP(L41,$Z$12:$AA$19,2,FALSE)*L$10,VLOOKUP(M41,$Z$12:$AA$19,2,FALSE)*M$10))</f>
        <v/>
      </c>
      <c r="Q41" s="44">
        <f>P41/O41</f>
        <v/>
      </c>
      <c r="R41" s="45">
        <f>COUNTIF(E41:M41,"RA")</f>
        <v/>
      </c>
      <c r="S41" s="46">
        <f>COUNTIF(E41:M41,"UA")</f>
        <v/>
      </c>
      <c r="T41" s="46">
        <f>COUNTIF(E41:M41,"WH")</f>
        <v/>
      </c>
      <c r="U41" s="46" t="n"/>
      <c r="V41" s="47">
        <f>IF(R41&lt;&gt;0,"FAIL",IF(S41&gt;0,"AB",IF(T41&gt;0,"WH","PASS")))</f>
        <v/>
      </c>
      <c r="W41" s="51" t="n"/>
    </row>
    <row customHeight="1" ht="15.75" r="42" s="333" spans="1:67">
      <c r="A42" s="37" t="n">
        <v>32</v>
      </c>
      <c r="B42" s="38" t="n">
        <v>113217104098</v>
      </c>
      <c r="C42" s="39" t="s">
        <v>36</v>
      </c>
      <c r="D42" s="52" t="s">
        <v>665</v>
      </c>
      <c r="E42" s="41" t="s">
        <v>622</v>
      </c>
      <c r="F42" s="41" t="s">
        <v>622</v>
      </c>
      <c r="G42" s="41" t="s">
        <v>622</v>
      </c>
      <c r="H42" s="41" t="s">
        <v>622</v>
      </c>
      <c r="I42" s="41" t="s">
        <v>622</v>
      </c>
      <c r="J42" s="41" t="s">
        <v>622</v>
      </c>
      <c r="K42" s="41" t="s">
        <v>622</v>
      </c>
      <c r="L42" s="41" t="s">
        <v>622</v>
      </c>
      <c r="M42" s="41" t="s">
        <v>622</v>
      </c>
      <c r="N42" s="42" t="n">
        <v>24</v>
      </c>
      <c r="O42" s="42">
        <f>IF(T42=0,24-SUMIF(E42:M42,"RA",$E$10:$M$10),0)</f>
        <v/>
      </c>
      <c r="P42" s="108">
        <f>(SUM(VLOOKUP(E42,$Z$12:$AA$19,2,FALSE)*E$10,VLOOKUP(F42,$Z$12:$AA$19,2,FALSE)*F$10,VLOOKUP(G42,$Z$12:$AA$19,2,FALSE)*G$10,VLOOKUP(H42,$Z$12:$AA$19,2,FALSE)*H$10,VLOOKUP(I42,$Z$12:$AA$19,2,FALSE)*I$10,VLOOKUP(J42,$Z$12:$AA$19,2,FALSE)*J$10,VLOOKUP(K42,$Z$12:$AA$19,2,FALSE)*K$10,VLOOKUP(L42,$Z$12:$AA$19,2,FALSE)*L$10,VLOOKUP(M42,$Z$12:$AA$19,2,FALSE)*M$10))</f>
        <v/>
      </c>
      <c r="Q42" s="44">
        <f>P42/O42</f>
        <v/>
      </c>
      <c r="R42" s="45">
        <f>COUNTIF(E42:M42,"RA")</f>
        <v/>
      </c>
      <c r="S42" s="46">
        <f>COUNTIF(E42:M42,"UA")</f>
        <v/>
      </c>
      <c r="T42" s="46">
        <f>COUNTIF(E42:M42,"WH")</f>
        <v/>
      </c>
      <c r="U42" s="49" t="n"/>
      <c r="V42" s="47">
        <f>IF(R42&lt;&gt;0,"FAIL",IF(S42&gt;0,"AB",IF(T42&gt;0,"WH","PASS")))</f>
        <v/>
      </c>
      <c r="W42" s="51" t="n"/>
    </row>
    <row customHeight="1" ht="15.75" r="43" s="333" spans="1:67">
      <c r="A43" s="37" t="n">
        <v>33</v>
      </c>
      <c r="B43" s="38" t="n">
        <v>113217104100</v>
      </c>
      <c r="C43" s="39" t="s">
        <v>36</v>
      </c>
      <c r="D43" s="52" t="s">
        <v>666</v>
      </c>
      <c r="E43" s="41" t="s">
        <v>622</v>
      </c>
      <c r="F43" s="41" t="s">
        <v>622</v>
      </c>
      <c r="G43" s="41" t="s">
        <v>622</v>
      </c>
      <c r="H43" s="41" t="s">
        <v>622</v>
      </c>
      <c r="I43" s="41" t="s">
        <v>622</v>
      </c>
      <c r="J43" s="41" t="s">
        <v>622</v>
      </c>
      <c r="K43" s="41" t="s">
        <v>622</v>
      </c>
      <c r="L43" s="41" t="s">
        <v>622</v>
      </c>
      <c r="M43" s="41" t="s">
        <v>622</v>
      </c>
      <c r="N43" s="42" t="n">
        <v>24</v>
      </c>
      <c r="O43" s="42">
        <f>IF(T43=0,24-SUMIF(E43:M43,"RA",$E$10:$M$10),0)</f>
        <v/>
      </c>
      <c r="P43" s="108">
        <f>(SUM(VLOOKUP(E43,$Z$12:$AA$19,2,FALSE)*E$10,VLOOKUP(F43,$Z$12:$AA$19,2,FALSE)*F$10,VLOOKUP(G43,$Z$12:$AA$19,2,FALSE)*G$10,VLOOKUP(H43,$Z$12:$AA$19,2,FALSE)*H$10,VLOOKUP(I43,$Z$12:$AA$19,2,FALSE)*I$10,VLOOKUP(J43,$Z$12:$AA$19,2,FALSE)*J$10,VLOOKUP(K43,$Z$12:$AA$19,2,FALSE)*K$10,VLOOKUP(L43,$Z$12:$AA$19,2,FALSE)*L$10,VLOOKUP(M43,$Z$12:$AA$19,2,FALSE)*M$10))</f>
        <v/>
      </c>
      <c r="Q43" s="44">
        <f>P43/O43</f>
        <v/>
      </c>
      <c r="R43" s="45">
        <f>COUNTIF(E43:M43,"RA")</f>
        <v/>
      </c>
      <c r="S43" s="46">
        <f>COUNTIF(E43:M43,"UA")</f>
        <v/>
      </c>
      <c r="T43" s="46">
        <f>COUNTIF(E43:M43,"WH")</f>
        <v/>
      </c>
      <c r="U43" s="46" t="n"/>
      <c r="V43" s="47">
        <f>IF(R43&lt;&gt;0,"FAIL",IF(S43&gt;0,"AB",IF(T43&gt;0,"WH","PASS")))</f>
        <v/>
      </c>
      <c r="W43" s="51" t="n"/>
    </row>
    <row customHeight="1" ht="15.75" r="44" s="333" spans="1:67">
      <c r="A44" s="37" t="n">
        <v>34</v>
      </c>
      <c r="B44" s="38" t="n">
        <v>113217104106</v>
      </c>
      <c r="C44" s="39" t="s">
        <v>36</v>
      </c>
      <c r="D44" s="52" t="s">
        <v>667</v>
      </c>
      <c r="E44" s="41" t="s">
        <v>622</v>
      </c>
      <c r="F44" s="41" t="s">
        <v>622</v>
      </c>
      <c r="G44" s="41" t="s">
        <v>622</v>
      </c>
      <c r="H44" s="41" t="s">
        <v>622</v>
      </c>
      <c r="I44" s="41" t="s">
        <v>622</v>
      </c>
      <c r="J44" s="41" t="s">
        <v>622</v>
      </c>
      <c r="K44" s="41" t="s">
        <v>622</v>
      </c>
      <c r="L44" s="41" t="s">
        <v>622</v>
      </c>
      <c r="M44" s="41" t="s">
        <v>622</v>
      </c>
      <c r="N44" s="42" t="n">
        <v>24</v>
      </c>
      <c r="O44" s="42">
        <f>IF(T44=0,24-SUMIF(E44:M44,"RA",$E$10:$M$10),0)</f>
        <v/>
      </c>
      <c r="P44" s="108">
        <f>(SUM(VLOOKUP(E44,$Z$12:$AA$19,2,FALSE)*E$10,VLOOKUP(F44,$Z$12:$AA$19,2,FALSE)*F$10,VLOOKUP(G44,$Z$12:$AA$19,2,FALSE)*G$10,VLOOKUP(H44,$Z$12:$AA$19,2,FALSE)*H$10,VLOOKUP(I44,$Z$12:$AA$19,2,FALSE)*I$10,VLOOKUP(J44,$Z$12:$AA$19,2,FALSE)*J$10,VLOOKUP(K44,$Z$12:$AA$19,2,FALSE)*K$10,VLOOKUP(L44,$Z$12:$AA$19,2,FALSE)*L$10,VLOOKUP(M44,$Z$12:$AA$19,2,FALSE)*M$10))</f>
        <v/>
      </c>
      <c r="Q44" s="44">
        <f>P44/O44</f>
        <v/>
      </c>
      <c r="R44" s="45">
        <f>COUNTIF(E44:M44,"RA")</f>
        <v/>
      </c>
      <c r="S44" s="46">
        <f>COUNTIF(E44:M44,"UA")</f>
        <v/>
      </c>
      <c r="T44" s="46">
        <f>COUNTIF(E44:M44,"WH")</f>
        <v/>
      </c>
      <c r="U44" s="46" t="n"/>
      <c r="V44" s="47">
        <f>IF(R44&lt;&gt;0,"FAIL",IF(S44&gt;0,"AB",IF(T44&gt;0,"WH","PASS")))</f>
        <v/>
      </c>
      <c r="W44" s="51" t="n"/>
    </row>
    <row customHeight="1" ht="15.75" r="45" s="333" spans="1:67">
      <c r="A45" s="37" t="n">
        <v>35</v>
      </c>
      <c r="B45" s="38" t="n">
        <v>113217104109</v>
      </c>
      <c r="C45" s="39" t="s">
        <v>36</v>
      </c>
      <c r="D45" s="52" t="s">
        <v>668</v>
      </c>
      <c r="E45" s="41" t="s">
        <v>622</v>
      </c>
      <c r="F45" s="41" t="s">
        <v>622</v>
      </c>
      <c r="G45" s="41" t="s">
        <v>622</v>
      </c>
      <c r="H45" s="41" t="s">
        <v>622</v>
      </c>
      <c r="I45" s="41" t="s">
        <v>622</v>
      </c>
      <c r="J45" s="41" t="s">
        <v>622</v>
      </c>
      <c r="K45" s="41" t="s">
        <v>622</v>
      </c>
      <c r="L45" s="41" t="s">
        <v>622</v>
      </c>
      <c r="M45" s="41" t="s">
        <v>622</v>
      </c>
      <c r="N45" s="42" t="n">
        <v>24</v>
      </c>
      <c r="O45" s="42">
        <f>IF(T45=0,24-SUMIF(E45:M45,"RA",$E$10:$M$10),0)</f>
        <v/>
      </c>
      <c r="P45" s="108">
        <f>(SUM(VLOOKUP(E45,$Z$12:$AA$19,2,FALSE)*E$10,VLOOKUP(F45,$Z$12:$AA$19,2,FALSE)*F$10,VLOOKUP(G45,$Z$12:$AA$19,2,FALSE)*G$10,VLOOKUP(H45,$Z$12:$AA$19,2,FALSE)*H$10,VLOOKUP(I45,$Z$12:$AA$19,2,FALSE)*I$10,VLOOKUP(J45,$Z$12:$AA$19,2,FALSE)*J$10,VLOOKUP(K45,$Z$12:$AA$19,2,FALSE)*K$10,VLOOKUP(L45,$Z$12:$AA$19,2,FALSE)*L$10,VLOOKUP(M45,$Z$12:$AA$19,2,FALSE)*M$10))</f>
        <v/>
      </c>
      <c r="Q45" s="44">
        <f>P45/O45</f>
        <v/>
      </c>
      <c r="R45" s="45">
        <f>COUNTIF(E45:M45,"RA")</f>
        <v/>
      </c>
      <c r="S45" s="46">
        <f>COUNTIF(E45:M45,"UA")</f>
        <v/>
      </c>
      <c r="T45" s="46">
        <f>COUNTIF(E45:M45,"WH")</f>
        <v/>
      </c>
      <c r="U45" s="49" t="n"/>
      <c r="V45" s="47">
        <f>IF(R45&lt;&gt;0,"FAIL",IF(S45&gt;0,"AB",IF(T45&gt;0,"WH","PASS")))</f>
        <v/>
      </c>
      <c r="W45" s="51" t="n"/>
    </row>
    <row customHeight="1" ht="15.75" r="46" s="333" spans="1:67">
      <c r="A46" s="37" t="n">
        <v>36</v>
      </c>
      <c r="B46" s="38" t="n">
        <v>113217104111</v>
      </c>
      <c r="C46" s="39" t="s">
        <v>36</v>
      </c>
      <c r="D46" s="52" t="s">
        <v>669</v>
      </c>
      <c r="E46" s="41" t="s">
        <v>622</v>
      </c>
      <c r="F46" s="41" t="s">
        <v>622</v>
      </c>
      <c r="G46" s="41" t="s">
        <v>622</v>
      </c>
      <c r="H46" s="41" t="s">
        <v>622</v>
      </c>
      <c r="I46" s="41" t="s">
        <v>622</v>
      </c>
      <c r="J46" s="41" t="s">
        <v>622</v>
      </c>
      <c r="K46" s="41" t="s">
        <v>622</v>
      </c>
      <c r="L46" s="41" t="s">
        <v>622</v>
      </c>
      <c r="M46" s="41" t="s">
        <v>622</v>
      </c>
      <c r="N46" s="42" t="n">
        <v>24</v>
      </c>
      <c r="O46" s="42">
        <f>IF(T46=0,24-SUMIF(E46:M46,"RA",$E$10:$M$10),0)</f>
        <v/>
      </c>
      <c r="P46" s="108">
        <f>(SUM(VLOOKUP(E46,$Z$12:$AA$19,2,FALSE)*E$10,VLOOKUP(F46,$Z$12:$AA$19,2,FALSE)*F$10,VLOOKUP(G46,$Z$12:$AA$19,2,FALSE)*G$10,VLOOKUP(H46,$Z$12:$AA$19,2,FALSE)*H$10,VLOOKUP(I46,$Z$12:$AA$19,2,FALSE)*I$10,VLOOKUP(J46,$Z$12:$AA$19,2,FALSE)*J$10,VLOOKUP(K46,$Z$12:$AA$19,2,FALSE)*K$10,VLOOKUP(L46,$Z$12:$AA$19,2,FALSE)*L$10,VLOOKUP(M46,$Z$12:$AA$19,2,FALSE)*M$10))</f>
        <v/>
      </c>
      <c r="Q46" s="44">
        <f>P46/O46</f>
        <v/>
      </c>
      <c r="R46" s="45">
        <f>COUNTIF(E46:M46,"RA")</f>
        <v/>
      </c>
      <c r="S46" s="46">
        <f>COUNTIF(E46:M46,"UA")</f>
        <v/>
      </c>
      <c r="T46" s="46">
        <f>COUNTIF(E46:M46,"WH")</f>
        <v/>
      </c>
      <c r="U46" s="46" t="n"/>
      <c r="V46" s="47">
        <f>IF(R46&lt;&gt;0,"FAIL",IF(S46&gt;0,"AB",IF(T46&gt;0,"WH","PASS")))</f>
        <v/>
      </c>
      <c r="W46" s="51" t="n"/>
    </row>
    <row customHeight="1" ht="15.75" r="47" s="333" spans="1:67">
      <c r="A47" s="37" t="n">
        <v>37</v>
      </c>
      <c r="B47" s="38" t="n">
        <v>113217104112</v>
      </c>
      <c r="C47" s="39" t="s">
        <v>36</v>
      </c>
      <c r="D47" s="52" t="s">
        <v>670</v>
      </c>
      <c r="E47" s="41" t="s">
        <v>622</v>
      </c>
      <c r="F47" s="41" t="s">
        <v>622</v>
      </c>
      <c r="G47" s="41" t="s">
        <v>622</v>
      </c>
      <c r="H47" s="41" t="s">
        <v>622</v>
      </c>
      <c r="I47" s="41" t="s">
        <v>622</v>
      </c>
      <c r="J47" s="41" t="s">
        <v>622</v>
      </c>
      <c r="K47" s="41" t="s">
        <v>622</v>
      </c>
      <c r="L47" s="41" t="s">
        <v>622</v>
      </c>
      <c r="M47" s="41" t="s">
        <v>622</v>
      </c>
      <c r="N47" s="42" t="n">
        <v>24</v>
      </c>
      <c r="O47" s="42">
        <f>IF(T47=0,24-SUMIF(E47:M47,"RA",$E$10:$M$10),0)</f>
        <v/>
      </c>
      <c r="P47" s="108">
        <f>(SUM(VLOOKUP(E47,$Z$12:$AA$19,2,FALSE)*E$10,VLOOKUP(F47,$Z$12:$AA$19,2,FALSE)*F$10,VLOOKUP(G47,$Z$12:$AA$19,2,FALSE)*G$10,VLOOKUP(H47,$Z$12:$AA$19,2,FALSE)*H$10,VLOOKUP(I47,$Z$12:$AA$19,2,FALSE)*I$10,VLOOKUP(J47,$Z$12:$AA$19,2,FALSE)*J$10,VLOOKUP(K47,$Z$12:$AA$19,2,FALSE)*K$10,VLOOKUP(L47,$Z$12:$AA$19,2,FALSE)*L$10,VLOOKUP(M47,$Z$12:$AA$19,2,FALSE)*M$10))</f>
        <v/>
      </c>
      <c r="Q47" s="44">
        <f>P47/O47</f>
        <v/>
      </c>
      <c r="R47" s="45">
        <f>COUNTIF(E47:M47,"RA")</f>
        <v/>
      </c>
      <c r="S47" s="46">
        <f>COUNTIF(E47:M47,"UA")</f>
        <v/>
      </c>
      <c r="T47" s="46">
        <f>COUNTIF(E47:M47,"WH")</f>
        <v/>
      </c>
      <c r="U47" s="46" t="n"/>
      <c r="V47" s="47">
        <f>IF(R47&lt;&gt;0,"FAIL",IF(S47&gt;0,"AB",IF(T47&gt;0,"WH","PASS")))</f>
        <v/>
      </c>
      <c r="W47" s="51" t="n"/>
    </row>
    <row customHeight="1" ht="15.75" r="48" s="333" spans="1:67">
      <c r="A48" s="37" t="n">
        <v>38</v>
      </c>
      <c r="B48" s="38" t="n">
        <v>113217104113</v>
      </c>
      <c r="C48" s="39" t="s">
        <v>36</v>
      </c>
      <c r="D48" s="52" t="s">
        <v>671</v>
      </c>
      <c r="E48" s="41" t="s">
        <v>622</v>
      </c>
      <c r="F48" s="41" t="s">
        <v>622</v>
      </c>
      <c r="G48" s="41" t="s">
        <v>622</v>
      </c>
      <c r="H48" s="41" t="s">
        <v>622</v>
      </c>
      <c r="I48" s="41" t="s">
        <v>622</v>
      </c>
      <c r="J48" s="41" t="s">
        <v>622</v>
      </c>
      <c r="K48" s="41" t="s">
        <v>622</v>
      </c>
      <c r="L48" s="41" t="s">
        <v>622</v>
      </c>
      <c r="M48" s="41" t="s">
        <v>622</v>
      </c>
      <c r="N48" s="42" t="n">
        <v>24</v>
      </c>
      <c r="O48" s="42">
        <f>IF(T48=0,24-SUMIF(E48:M48,"RA",$E$10:$M$10),0)</f>
        <v/>
      </c>
      <c r="P48" s="108">
        <f>(SUM(VLOOKUP(E48,$Z$12:$AA$19,2,FALSE)*E$10,VLOOKUP(F48,$Z$12:$AA$19,2,FALSE)*F$10,VLOOKUP(G48,$Z$12:$AA$19,2,FALSE)*G$10,VLOOKUP(H48,$Z$12:$AA$19,2,FALSE)*H$10,VLOOKUP(I48,$Z$12:$AA$19,2,FALSE)*I$10,VLOOKUP(J48,$Z$12:$AA$19,2,FALSE)*J$10,VLOOKUP(K48,$Z$12:$AA$19,2,FALSE)*K$10,VLOOKUP(L48,$Z$12:$AA$19,2,FALSE)*L$10,VLOOKUP(M48,$Z$12:$AA$19,2,FALSE)*M$10))</f>
        <v/>
      </c>
      <c r="Q48" s="44">
        <f>P48/O48</f>
        <v/>
      </c>
      <c r="R48" s="45">
        <f>COUNTIF(E48:M48,"RA")</f>
        <v/>
      </c>
      <c r="S48" s="46">
        <f>COUNTIF(E48:M48,"UA")</f>
        <v/>
      </c>
      <c r="T48" s="46">
        <f>COUNTIF(E48:M48,"WH")</f>
        <v/>
      </c>
      <c r="U48" s="49" t="n"/>
      <c r="V48" s="47">
        <f>IF(R48&lt;&gt;0,"FAIL",IF(S48&gt;0,"AB",IF(T48&gt;0,"WH","PASS")))</f>
        <v/>
      </c>
      <c r="W48" s="51" t="n"/>
    </row>
    <row customFormat="1" customHeight="1" ht="15.75" r="49" s="97" spans="1:67">
      <c r="A49" s="37" t="n">
        <v>39</v>
      </c>
      <c r="B49" s="38" t="n">
        <v>113217104114</v>
      </c>
      <c r="C49" s="39" t="s">
        <v>36</v>
      </c>
      <c r="D49" s="52" t="s">
        <v>672</v>
      </c>
      <c r="E49" s="41" t="s">
        <v>622</v>
      </c>
      <c r="F49" s="41" t="s">
        <v>622</v>
      </c>
      <c r="G49" s="41" t="s">
        <v>622</v>
      </c>
      <c r="H49" s="41" t="s">
        <v>622</v>
      </c>
      <c r="I49" s="41" t="s">
        <v>622</v>
      </c>
      <c r="J49" s="41" t="s">
        <v>622</v>
      </c>
      <c r="K49" s="41" t="s">
        <v>622</v>
      </c>
      <c r="L49" s="41" t="s">
        <v>622</v>
      </c>
      <c r="M49" s="41" t="s">
        <v>622</v>
      </c>
      <c r="N49" s="42" t="n">
        <v>24</v>
      </c>
      <c r="O49" s="42">
        <f>IF(T49=0,24-SUMIF(E49:M49,"RA",$E$10:$M$10),0)</f>
        <v/>
      </c>
      <c r="P49" s="108">
        <f>(SUM(VLOOKUP(E49,$Z$12:$AA$19,2,FALSE)*E$10,VLOOKUP(F49,$Z$12:$AA$19,2,FALSE)*F$10,VLOOKUP(G49,$Z$12:$AA$19,2,FALSE)*G$10,VLOOKUP(H49,$Z$12:$AA$19,2,FALSE)*H$10,VLOOKUP(I49,$Z$12:$AA$19,2,FALSE)*I$10,VLOOKUP(J49,$Z$12:$AA$19,2,FALSE)*J$10,VLOOKUP(K49,$Z$12:$AA$19,2,FALSE)*K$10,VLOOKUP(L49,$Z$12:$AA$19,2,FALSE)*L$10,VLOOKUP(M49,$Z$12:$AA$19,2,FALSE)*M$10))</f>
        <v/>
      </c>
      <c r="Q49" s="44">
        <f>P49/O49</f>
        <v/>
      </c>
      <c r="R49" s="45">
        <f>COUNTIF(E49:M49,"RA")</f>
        <v/>
      </c>
      <c r="S49" s="46">
        <f>COUNTIF(E49:M49,"UA")</f>
        <v/>
      </c>
      <c r="T49" s="46">
        <f>COUNTIF(E49:M49,"WH")</f>
        <v/>
      </c>
      <c r="U49" s="46" t="n"/>
      <c r="V49" s="47">
        <f>IF(R49&lt;&gt;0,"FAIL",IF(S49&gt;0,"AB",IF(T49&gt;0,"WH","PASS")))</f>
        <v/>
      </c>
      <c r="W49" s="51" t="n"/>
    </row>
    <row customFormat="1" customHeight="1" ht="15.75" r="50" s="97" spans="1:67">
      <c r="A50" s="37" t="n">
        <v>40</v>
      </c>
      <c r="B50" s="38" t="n">
        <v>113217104116</v>
      </c>
      <c r="C50" s="39" t="s">
        <v>36</v>
      </c>
      <c r="D50" s="52" t="s">
        <v>673</v>
      </c>
      <c r="E50" s="41" t="s">
        <v>622</v>
      </c>
      <c r="F50" s="41" t="s">
        <v>622</v>
      </c>
      <c r="G50" s="41" t="s">
        <v>622</v>
      </c>
      <c r="H50" s="41" t="s">
        <v>622</v>
      </c>
      <c r="I50" s="41" t="s">
        <v>622</v>
      </c>
      <c r="J50" s="41" t="s">
        <v>622</v>
      </c>
      <c r="K50" s="41" t="s">
        <v>622</v>
      </c>
      <c r="L50" s="41" t="s">
        <v>622</v>
      </c>
      <c r="M50" s="41" t="s">
        <v>622</v>
      </c>
      <c r="N50" s="42" t="n">
        <v>24</v>
      </c>
      <c r="O50" s="42">
        <f>IF(T50=0,24-SUMIF(E50:M50,"RA",$E$10:$M$10),0)</f>
        <v/>
      </c>
      <c r="P50" s="108">
        <f>(SUM(VLOOKUP(E50,$Z$12:$AA$19,2,FALSE)*E$10,VLOOKUP(F50,$Z$12:$AA$19,2,FALSE)*F$10,VLOOKUP(G50,$Z$12:$AA$19,2,FALSE)*G$10,VLOOKUP(H50,$Z$12:$AA$19,2,FALSE)*H$10,VLOOKUP(I50,$Z$12:$AA$19,2,FALSE)*I$10,VLOOKUP(J50,$Z$12:$AA$19,2,FALSE)*J$10,VLOOKUP(K50,$Z$12:$AA$19,2,FALSE)*K$10,VLOOKUP(L50,$Z$12:$AA$19,2,FALSE)*L$10,VLOOKUP(M50,$Z$12:$AA$19,2,FALSE)*M$10))</f>
        <v/>
      </c>
      <c r="Q50" s="44">
        <f>P50/O50</f>
        <v/>
      </c>
      <c r="R50" s="45">
        <f>COUNTIF(E50:M50,"RA")</f>
        <v/>
      </c>
      <c r="S50" s="46">
        <f>COUNTIF(E50:M50,"UA")</f>
        <v/>
      </c>
      <c r="T50" s="46">
        <f>COUNTIF(E50:M50,"WH")</f>
        <v/>
      </c>
      <c r="U50" s="46" t="n"/>
      <c r="V50" s="47">
        <f>IF(R50&lt;&gt;0,"FAIL",IF(S50&gt;0,"AB",IF(T50&gt;0,"WH","PASS")))</f>
        <v/>
      </c>
      <c r="W50" s="51" t="n"/>
    </row>
    <row customFormat="1" customHeight="1" ht="15.75" r="51" s="97" spans="1:67">
      <c r="A51" s="37" t="n">
        <v>41</v>
      </c>
      <c r="B51" s="38" t="n">
        <v>113217104119</v>
      </c>
      <c r="C51" s="39" t="s">
        <v>36</v>
      </c>
      <c r="D51" s="52" t="s">
        <v>674</v>
      </c>
      <c r="E51" s="41" t="s">
        <v>622</v>
      </c>
      <c r="F51" s="41" t="s">
        <v>622</v>
      </c>
      <c r="G51" s="41" t="s">
        <v>622</v>
      </c>
      <c r="H51" s="41" t="s">
        <v>622</v>
      </c>
      <c r="I51" s="41" t="s">
        <v>622</v>
      </c>
      <c r="J51" s="41" t="s">
        <v>622</v>
      </c>
      <c r="K51" s="41" t="s">
        <v>622</v>
      </c>
      <c r="L51" s="41" t="s">
        <v>622</v>
      </c>
      <c r="M51" s="41" t="s">
        <v>622</v>
      </c>
      <c r="N51" s="42" t="n">
        <v>24</v>
      </c>
      <c r="O51" s="42">
        <f>IF(T51=0,24-SUMIF(E51:M51,"RA",$E$10:$M$10),0)</f>
        <v/>
      </c>
      <c r="P51" s="108">
        <f>(SUM(VLOOKUP(E51,$Z$12:$AA$19,2,FALSE)*E$10,VLOOKUP(F51,$Z$12:$AA$19,2,FALSE)*F$10,VLOOKUP(G51,$Z$12:$AA$19,2,FALSE)*G$10,VLOOKUP(H51,$Z$12:$AA$19,2,FALSE)*H$10,VLOOKUP(I51,$Z$12:$AA$19,2,FALSE)*I$10,VLOOKUP(J51,$Z$12:$AA$19,2,FALSE)*J$10,VLOOKUP(K51,$Z$12:$AA$19,2,FALSE)*K$10,VLOOKUP(L51,$Z$12:$AA$19,2,FALSE)*L$10,VLOOKUP(M51,$Z$12:$AA$19,2,FALSE)*M$10))</f>
        <v/>
      </c>
      <c r="Q51" s="44">
        <f>P51/O51</f>
        <v/>
      </c>
      <c r="R51" s="45">
        <f>COUNTIF(E51:M51,"RA")</f>
        <v/>
      </c>
      <c r="S51" s="46">
        <f>COUNTIF(E51:M51,"UA")</f>
        <v/>
      </c>
      <c r="T51" s="46">
        <f>COUNTIF(E51:M51,"WH")</f>
        <v/>
      </c>
      <c r="U51" s="49" t="n"/>
      <c r="V51" s="47">
        <f>IF(R51&lt;&gt;0,"FAIL",IF(S51&gt;0,"AB",IF(T51&gt;0,"WH","PASS")))</f>
        <v/>
      </c>
      <c r="W51" s="51" t="n"/>
    </row>
    <row customFormat="1" customHeight="1" ht="15.75" r="52" s="97" spans="1:67">
      <c r="A52" s="37" t="n">
        <v>42</v>
      </c>
      <c r="B52" s="38" t="n">
        <v>113217104122</v>
      </c>
      <c r="C52" s="39" t="s">
        <v>36</v>
      </c>
      <c r="D52" s="52" t="s">
        <v>675</v>
      </c>
      <c r="E52" s="41" t="s">
        <v>622</v>
      </c>
      <c r="F52" s="41" t="s">
        <v>622</v>
      </c>
      <c r="G52" s="41" t="s">
        <v>622</v>
      </c>
      <c r="H52" s="41" t="s">
        <v>622</v>
      </c>
      <c r="I52" s="41" t="s">
        <v>622</v>
      </c>
      <c r="J52" s="41" t="s">
        <v>622</v>
      </c>
      <c r="K52" s="41" t="s">
        <v>622</v>
      </c>
      <c r="L52" s="41" t="s">
        <v>622</v>
      </c>
      <c r="M52" s="41" t="s">
        <v>622</v>
      </c>
      <c r="N52" s="42" t="n">
        <v>24</v>
      </c>
      <c r="O52" s="42">
        <f>IF(T52=0,24-SUMIF(E52:M52,"RA",$E$10:$M$10),0)</f>
        <v/>
      </c>
      <c r="P52" s="108">
        <f>(SUM(VLOOKUP(E52,$Z$12:$AA$19,2,FALSE)*E$10,VLOOKUP(F52,$Z$12:$AA$19,2,FALSE)*F$10,VLOOKUP(G52,$Z$12:$AA$19,2,FALSE)*G$10,VLOOKUP(H52,$Z$12:$AA$19,2,FALSE)*H$10,VLOOKUP(I52,$Z$12:$AA$19,2,FALSE)*I$10,VLOOKUP(J52,$Z$12:$AA$19,2,FALSE)*J$10,VLOOKUP(K52,$Z$12:$AA$19,2,FALSE)*K$10,VLOOKUP(L52,$Z$12:$AA$19,2,FALSE)*L$10,VLOOKUP(M52,$Z$12:$AA$19,2,FALSE)*M$10))</f>
        <v/>
      </c>
      <c r="Q52" s="44">
        <f>P52/O52</f>
        <v/>
      </c>
      <c r="R52" s="45">
        <f>COUNTIF(E52:M52,"RA")</f>
        <v/>
      </c>
      <c r="S52" s="46">
        <f>COUNTIF(E52:M52,"UA")</f>
        <v/>
      </c>
      <c r="T52" s="46">
        <f>COUNTIF(E52:M52,"WH")</f>
        <v/>
      </c>
      <c r="U52" s="46" t="n"/>
      <c r="V52" s="47">
        <f>IF(R52&lt;&gt;0,"FAIL",IF(S52&gt;0,"AB",IF(T52&gt;0,"WH","PASS")))</f>
        <v/>
      </c>
      <c r="W52" s="51" t="n"/>
    </row>
    <row customFormat="1" customHeight="1" ht="15.75" r="53" s="97" spans="1:67">
      <c r="A53" s="37" t="n">
        <v>43</v>
      </c>
      <c r="B53" s="38" t="n">
        <v>113217104124</v>
      </c>
      <c r="C53" s="39" t="s">
        <v>36</v>
      </c>
      <c r="D53" s="52" t="s">
        <v>676</v>
      </c>
      <c r="E53" s="41" t="s">
        <v>622</v>
      </c>
      <c r="F53" s="41" t="s">
        <v>622</v>
      </c>
      <c r="G53" s="41" t="s">
        <v>622</v>
      </c>
      <c r="H53" s="41" t="s">
        <v>622</v>
      </c>
      <c r="I53" s="41" t="s">
        <v>622</v>
      </c>
      <c r="J53" s="41" t="s">
        <v>622</v>
      </c>
      <c r="K53" s="41" t="s">
        <v>622</v>
      </c>
      <c r="L53" s="41" t="s">
        <v>622</v>
      </c>
      <c r="M53" s="41" t="s">
        <v>622</v>
      </c>
      <c r="N53" s="42" t="n">
        <v>24</v>
      </c>
      <c r="O53" s="42">
        <f>IF(T53=0,24-SUMIF(E53:M53,"RA",$E$10:$M$10),0)</f>
        <v/>
      </c>
      <c r="P53" s="108">
        <f>(SUM(VLOOKUP(E53,$Z$12:$AA$19,2,FALSE)*E$10,VLOOKUP(F53,$Z$12:$AA$19,2,FALSE)*F$10,VLOOKUP(G53,$Z$12:$AA$19,2,FALSE)*G$10,VLOOKUP(H53,$Z$12:$AA$19,2,FALSE)*H$10,VLOOKUP(I53,$Z$12:$AA$19,2,FALSE)*I$10,VLOOKUP(J53,$Z$12:$AA$19,2,FALSE)*J$10,VLOOKUP(K53,$Z$12:$AA$19,2,FALSE)*K$10,VLOOKUP(L53,$Z$12:$AA$19,2,FALSE)*L$10,VLOOKUP(M53,$Z$12:$AA$19,2,FALSE)*M$10))</f>
        <v/>
      </c>
      <c r="Q53" s="44">
        <f>P53/O53</f>
        <v/>
      </c>
      <c r="R53" s="45">
        <f>COUNTIF(E53:M53,"RA")</f>
        <v/>
      </c>
      <c r="S53" s="46">
        <f>COUNTIF(E53:M53,"UA")</f>
        <v/>
      </c>
      <c r="T53" s="46">
        <f>COUNTIF(E53:M53,"WH")</f>
        <v/>
      </c>
      <c r="U53" s="46" t="n"/>
      <c r="V53" s="47">
        <f>IF(R53&lt;&gt;0,"FAIL",IF(S53&gt;0,"AB",IF(T53&gt;0,"WH","PASS")))</f>
        <v/>
      </c>
      <c r="W53" s="51" t="n"/>
    </row>
    <row customFormat="1" customHeight="1" ht="15.75" r="54" s="97" spans="1:67">
      <c r="A54" s="37" t="n">
        <v>44</v>
      </c>
      <c r="B54" s="38" t="n">
        <v>113217104128</v>
      </c>
      <c r="C54" s="39" t="s">
        <v>36</v>
      </c>
      <c r="D54" s="52" t="s">
        <v>677</v>
      </c>
      <c r="E54" s="41" t="s">
        <v>622</v>
      </c>
      <c r="F54" s="41" t="s">
        <v>622</v>
      </c>
      <c r="G54" s="41" t="s">
        <v>622</v>
      </c>
      <c r="H54" s="41" t="s">
        <v>622</v>
      </c>
      <c r="I54" s="41" t="s">
        <v>622</v>
      </c>
      <c r="J54" s="41" t="s">
        <v>622</v>
      </c>
      <c r="K54" s="41" t="s">
        <v>622</v>
      </c>
      <c r="L54" s="41" t="s">
        <v>622</v>
      </c>
      <c r="M54" s="41" t="s">
        <v>622</v>
      </c>
      <c r="N54" s="42" t="n">
        <v>24</v>
      </c>
      <c r="O54" s="42">
        <f>IF(T54=0,24-SUMIF(E54:M54,"RA",$E$10:$M$10),0)</f>
        <v/>
      </c>
      <c r="P54" s="108">
        <f>(SUM(VLOOKUP(E54,$Z$12:$AA$19,2,FALSE)*E$10,VLOOKUP(F54,$Z$12:$AA$19,2,FALSE)*F$10,VLOOKUP(G54,$Z$12:$AA$19,2,FALSE)*G$10,VLOOKUP(H54,$Z$12:$AA$19,2,FALSE)*H$10,VLOOKUP(I54,$Z$12:$AA$19,2,FALSE)*I$10,VLOOKUP(J54,$Z$12:$AA$19,2,FALSE)*J$10,VLOOKUP(K54,$Z$12:$AA$19,2,FALSE)*K$10,VLOOKUP(L54,$Z$12:$AA$19,2,FALSE)*L$10,VLOOKUP(M54,$Z$12:$AA$19,2,FALSE)*M$10))</f>
        <v/>
      </c>
      <c r="Q54" s="44">
        <f>P54/O54</f>
        <v/>
      </c>
      <c r="R54" s="45">
        <f>COUNTIF(E54:M54,"RA")</f>
        <v/>
      </c>
      <c r="S54" s="46">
        <f>COUNTIF(E54:M54,"UA")</f>
        <v/>
      </c>
      <c r="T54" s="46">
        <f>COUNTIF(E54:M54,"WH")</f>
        <v/>
      </c>
      <c r="U54" s="49" t="n"/>
      <c r="V54" s="47">
        <f>IF(R54&lt;&gt;0,"FAIL",IF(S54&gt;0,"AB",IF(T54&gt;0,"WH","PASS")))</f>
        <v/>
      </c>
      <c r="W54" s="51" t="n"/>
    </row>
    <row customFormat="1" customHeight="1" ht="15.75" r="55" s="97" spans="1:67">
      <c r="A55" s="37" t="n">
        <v>45</v>
      </c>
      <c r="B55" s="38" t="n">
        <v>113217104129</v>
      </c>
      <c r="C55" s="39" t="s">
        <v>36</v>
      </c>
      <c r="D55" s="52" t="s">
        <v>678</v>
      </c>
      <c r="E55" s="41" t="s">
        <v>622</v>
      </c>
      <c r="F55" s="41" t="s">
        <v>622</v>
      </c>
      <c r="G55" s="41" t="s">
        <v>622</v>
      </c>
      <c r="H55" s="41" t="s">
        <v>622</v>
      </c>
      <c r="I55" s="41" t="s">
        <v>622</v>
      </c>
      <c r="J55" s="41" t="s">
        <v>622</v>
      </c>
      <c r="K55" s="41" t="s">
        <v>622</v>
      </c>
      <c r="L55" s="41" t="s">
        <v>622</v>
      </c>
      <c r="M55" s="41" t="s">
        <v>622</v>
      </c>
      <c r="N55" s="42" t="n">
        <v>24</v>
      </c>
      <c r="O55" s="42">
        <f>IF(T55=0,24-SUMIF(E55:M55,"RA",$E$10:$M$10),0)</f>
        <v/>
      </c>
      <c r="P55" s="108">
        <f>(SUM(VLOOKUP(E55,$Z$12:$AA$19,2,FALSE)*E$10,VLOOKUP(F55,$Z$12:$AA$19,2,FALSE)*F$10,VLOOKUP(G55,$Z$12:$AA$19,2,FALSE)*G$10,VLOOKUP(H55,$Z$12:$AA$19,2,FALSE)*H$10,VLOOKUP(I55,$Z$12:$AA$19,2,FALSE)*I$10,VLOOKUP(J55,$Z$12:$AA$19,2,FALSE)*J$10,VLOOKUP(K55,$Z$12:$AA$19,2,FALSE)*K$10,VLOOKUP(L55,$Z$12:$AA$19,2,FALSE)*L$10,VLOOKUP(M55,$Z$12:$AA$19,2,FALSE)*M$10))</f>
        <v/>
      </c>
      <c r="Q55" s="44">
        <f>P55/O55</f>
        <v/>
      </c>
      <c r="R55" s="45">
        <f>COUNTIF(E55:M55,"RA")</f>
        <v/>
      </c>
      <c r="S55" s="46">
        <f>COUNTIF(E55:M55,"UA")</f>
        <v/>
      </c>
      <c r="T55" s="46">
        <f>COUNTIF(E55:M55,"WH")</f>
        <v/>
      </c>
      <c r="U55" s="46" t="n"/>
      <c r="V55" s="47">
        <f>IF(R55&lt;&gt;0,"FAIL",IF(S55&gt;0,"AB",IF(T55&gt;0,"WH","PASS")))</f>
        <v/>
      </c>
      <c r="W55" s="51" t="n"/>
    </row>
    <row customFormat="1" customHeight="1" ht="15.75" r="56" s="97" spans="1:67">
      <c r="A56" s="37" t="n">
        <v>46</v>
      </c>
      <c r="B56" s="38" t="n">
        <v>113217104131</v>
      </c>
      <c r="C56" s="39" t="s">
        <v>36</v>
      </c>
      <c r="D56" s="52" t="s">
        <v>679</v>
      </c>
      <c r="E56" s="41" t="s">
        <v>622</v>
      </c>
      <c r="F56" s="41" t="s">
        <v>622</v>
      </c>
      <c r="G56" s="41" t="s">
        <v>622</v>
      </c>
      <c r="H56" s="41" t="s">
        <v>622</v>
      </c>
      <c r="I56" s="41" t="s">
        <v>622</v>
      </c>
      <c r="J56" s="41" t="s">
        <v>622</v>
      </c>
      <c r="K56" s="41" t="s">
        <v>622</v>
      </c>
      <c r="L56" s="41" t="s">
        <v>622</v>
      </c>
      <c r="M56" s="41" t="s">
        <v>622</v>
      </c>
      <c r="N56" s="42" t="n">
        <v>24</v>
      </c>
      <c r="O56" s="42">
        <f>IF(T56=0,24-SUMIF(E56:M56,"RA",$E$10:$M$10),0)</f>
        <v/>
      </c>
      <c r="P56" s="108">
        <f>(SUM(VLOOKUP(E56,$Z$12:$AA$19,2,FALSE)*E$10,VLOOKUP(F56,$Z$12:$AA$19,2,FALSE)*F$10,VLOOKUP(G56,$Z$12:$AA$19,2,FALSE)*G$10,VLOOKUP(H56,$Z$12:$AA$19,2,FALSE)*H$10,VLOOKUP(I56,$Z$12:$AA$19,2,FALSE)*I$10,VLOOKUP(J56,$Z$12:$AA$19,2,FALSE)*J$10,VLOOKUP(K56,$Z$12:$AA$19,2,FALSE)*K$10,VLOOKUP(L56,$Z$12:$AA$19,2,FALSE)*L$10,VLOOKUP(M56,$Z$12:$AA$19,2,FALSE)*M$10))</f>
        <v/>
      </c>
      <c r="Q56" s="44">
        <f>P56/O56</f>
        <v/>
      </c>
      <c r="R56" s="45">
        <f>COUNTIF(E56:M56,"RA")</f>
        <v/>
      </c>
      <c r="S56" s="46">
        <f>COUNTIF(E56:M56,"UA")</f>
        <v/>
      </c>
      <c r="T56" s="46">
        <f>COUNTIF(E56:M56,"WH")</f>
        <v/>
      </c>
      <c r="U56" s="59" t="n"/>
      <c r="V56" s="47">
        <f>IF(R56&lt;&gt;0,"FAIL",IF(S56&gt;0,"AB",IF(T56&gt;0,"WH","PASS")))</f>
        <v/>
      </c>
      <c r="W56" s="51" t="n"/>
    </row>
    <row customFormat="1" customHeight="1" ht="15.75" r="57" s="97" spans="1:67">
      <c r="A57" s="37" t="n">
        <v>47</v>
      </c>
      <c r="B57" s="38" t="n">
        <v>113217104135</v>
      </c>
      <c r="C57" s="39" t="s">
        <v>36</v>
      </c>
      <c r="D57" s="52" t="s">
        <v>680</v>
      </c>
      <c r="E57" s="41" t="s">
        <v>622</v>
      </c>
      <c r="F57" s="41" t="s">
        <v>622</v>
      </c>
      <c r="G57" s="41" t="s">
        <v>622</v>
      </c>
      <c r="H57" s="41" t="s">
        <v>622</v>
      </c>
      <c r="I57" s="41" t="s">
        <v>622</v>
      </c>
      <c r="J57" s="41" t="s">
        <v>622</v>
      </c>
      <c r="K57" s="41" t="s">
        <v>622</v>
      </c>
      <c r="L57" s="41" t="s">
        <v>622</v>
      </c>
      <c r="M57" s="41" t="s">
        <v>622</v>
      </c>
      <c r="N57" s="42" t="n">
        <v>24</v>
      </c>
      <c r="O57" s="42">
        <f>IF(T57=0,24-SUMIF(E57:M57,"RA",$E$10:$M$10),0)</f>
        <v/>
      </c>
      <c r="P57" s="108">
        <f>(SUM(VLOOKUP(E57,$Z$12:$AA$19,2,FALSE)*E$10,VLOOKUP(F57,$Z$12:$AA$19,2,FALSE)*F$10,VLOOKUP(G57,$Z$12:$AA$19,2,FALSE)*G$10,VLOOKUP(H57,$Z$12:$AA$19,2,FALSE)*H$10,VLOOKUP(I57,$Z$12:$AA$19,2,FALSE)*I$10,VLOOKUP(J57,$Z$12:$AA$19,2,FALSE)*J$10,VLOOKUP(K57,$Z$12:$AA$19,2,FALSE)*K$10,VLOOKUP(L57,$Z$12:$AA$19,2,FALSE)*L$10,VLOOKUP(M57,$Z$12:$AA$19,2,FALSE)*M$10))</f>
        <v/>
      </c>
      <c r="Q57" s="44">
        <f>P57/O57</f>
        <v/>
      </c>
      <c r="R57" s="45">
        <f>COUNTIF(E57:M57,"RA")</f>
        <v/>
      </c>
      <c r="S57" s="46">
        <f>COUNTIF(E57:M57,"UA")</f>
        <v/>
      </c>
      <c r="T57" s="46">
        <f>COUNTIF(E57:M57,"WH")</f>
        <v/>
      </c>
      <c r="U57" s="49" t="n"/>
      <c r="V57" s="47">
        <f>IF(R57&lt;&gt;0,"FAIL",IF(S57&gt;0,"AB",IF(T57&gt;0,"WH","PASS")))</f>
        <v/>
      </c>
      <c r="W57" s="51" t="n"/>
    </row>
    <row customFormat="1" customHeight="1" ht="15.75" r="58" s="97" spans="1:67">
      <c r="A58" s="37" t="n">
        <v>48</v>
      </c>
      <c r="B58" s="38" t="n">
        <v>113217104136</v>
      </c>
      <c r="C58" s="39" t="s">
        <v>36</v>
      </c>
      <c r="D58" s="52" t="s">
        <v>681</v>
      </c>
      <c r="E58" s="41" t="s">
        <v>622</v>
      </c>
      <c r="F58" s="41" t="s">
        <v>622</v>
      </c>
      <c r="G58" s="41" t="s">
        <v>622</v>
      </c>
      <c r="H58" s="41" t="s">
        <v>622</v>
      </c>
      <c r="I58" s="41" t="s">
        <v>622</v>
      </c>
      <c r="J58" s="41" t="s">
        <v>622</v>
      </c>
      <c r="K58" s="41" t="s">
        <v>622</v>
      </c>
      <c r="L58" s="41" t="s">
        <v>622</v>
      </c>
      <c r="M58" s="41" t="s">
        <v>622</v>
      </c>
      <c r="N58" s="42" t="n">
        <v>24</v>
      </c>
      <c r="O58" s="42">
        <f>IF(T58=0,24-SUMIF(E58:M58,"RA",$E$10:$M$10),0)</f>
        <v/>
      </c>
      <c r="P58" s="108">
        <f>(SUM(VLOOKUP(E58,$Z$12:$AA$19,2,FALSE)*E$10,VLOOKUP(F58,$Z$12:$AA$19,2,FALSE)*F$10,VLOOKUP(G58,$Z$12:$AA$19,2,FALSE)*G$10,VLOOKUP(H58,$Z$12:$AA$19,2,FALSE)*H$10,VLOOKUP(I58,$Z$12:$AA$19,2,FALSE)*I$10,VLOOKUP(J58,$Z$12:$AA$19,2,FALSE)*J$10,VLOOKUP(K58,$Z$12:$AA$19,2,FALSE)*K$10,VLOOKUP(L58,$Z$12:$AA$19,2,FALSE)*L$10,VLOOKUP(M58,$Z$12:$AA$19,2,FALSE)*M$10))</f>
        <v/>
      </c>
      <c r="Q58" s="44">
        <f>P58/O58</f>
        <v/>
      </c>
      <c r="R58" s="45">
        <f>COUNTIF(E58:M58,"RA")</f>
        <v/>
      </c>
      <c r="S58" s="46">
        <f>COUNTIF(E58:M58,"UA")</f>
        <v/>
      </c>
      <c r="T58" s="46">
        <f>COUNTIF(E58:M58,"WH")</f>
        <v/>
      </c>
      <c r="U58" s="49" t="n"/>
      <c r="V58" s="47">
        <f>IF(R58&lt;&gt;0,"FAIL",IF(S58&gt;0,"AB",IF(T58&gt;0,"WH","PASS")))</f>
        <v/>
      </c>
      <c r="W58" s="51" t="n"/>
    </row>
    <row customFormat="1" customHeight="1" ht="15.75" r="59" s="97" spans="1:67">
      <c r="A59" s="37" t="n">
        <v>49</v>
      </c>
      <c r="B59" s="38" t="n">
        <v>113217104137</v>
      </c>
      <c r="C59" s="39" t="s">
        <v>36</v>
      </c>
      <c r="D59" s="52" t="s">
        <v>682</v>
      </c>
      <c r="E59" s="41" t="s">
        <v>622</v>
      </c>
      <c r="F59" s="41" t="s">
        <v>622</v>
      </c>
      <c r="G59" s="41" t="s">
        <v>622</v>
      </c>
      <c r="H59" s="41" t="s">
        <v>622</v>
      </c>
      <c r="I59" s="41" t="s">
        <v>622</v>
      </c>
      <c r="J59" s="41" t="s">
        <v>622</v>
      </c>
      <c r="K59" s="41" t="s">
        <v>622</v>
      </c>
      <c r="L59" s="41" t="s">
        <v>622</v>
      </c>
      <c r="M59" s="41" t="s">
        <v>622</v>
      </c>
      <c r="N59" s="42" t="n">
        <v>24</v>
      </c>
      <c r="O59" s="42">
        <f>IF(T59=0,24-SUMIF(E59:M59,"RA",$E$10:$M$10),0)</f>
        <v/>
      </c>
      <c r="P59" s="108">
        <f>(SUM(VLOOKUP(E59,$Z$12:$AA$19,2,FALSE)*E$10,VLOOKUP(F59,$Z$12:$AA$19,2,FALSE)*F$10,VLOOKUP(G59,$Z$12:$AA$19,2,FALSE)*G$10,VLOOKUP(H59,$Z$12:$AA$19,2,FALSE)*H$10,VLOOKUP(I59,$Z$12:$AA$19,2,FALSE)*I$10,VLOOKUP(J59,$Z$12:$AA$19,2,FALSE)*J$10,VLOOKUP(K59,$Z$12:$AA$19,2,FALSE)*K$10,VLOOKUP(L59,$Z$12:$AA$19,2,FALSE)*L$10,VLOOKUP(M59,$Z$12:$AA$19,2,FALSE)*M$10))</f>
        <v/>
      </c>
      <c r="Q59" s="44">
        <f>P59/O59</f>
        <v/>
      </c>
      <c r="R59" s="45">
        <f>COUNTIF(E59:M59,"RA")</f>
        <v/>
      </c>
      <c r="S59" s="46">
        <f>COUNTIF(E59:M59,"UA")</f>
        <v/>
      </c>
      <c r="T59" s="46">
        <f>COUNTIF(E59:M59,"WH")</f>
        <v/>
      </c>
      <c r="U59" s="49" t="n"/>
      <c r="V59" s="47">
        <f>IF(R59&lt;&gt;0,"FAIL",IF(S59&gt;0,"AB",IF(T59&gt;0,"WH","PASS")))</f>
        <v/>
      </c>
      <c r="W59" s="51" t="n"/>
    </row>
    <row customFormat="1" customHeight="1" ht="15.75" r="60" s="97" spans="1:67">
      <c r="A60" s="37" t="n">
        <v>50</v>
      </c>
      <c r="B60" s="38" t="n">
        <v>113217104146</v>
      </c>
      <c r="C60" s="39" t="s">
        <v>36</v>
      </c>
      <c r="D60" s="52" t="s">
        <v>341</v>
      </c>
      <c r="E60" s="41" t="s">
        <v>622</v>
      </c>
      <c r="F60" s="41" t="s">
        <v>622</v>
      </c>
      <c r="G60" s="41" t="s">
        <v>622</v>
      </c>
      <c r="H60" s="41" t="s">
        <v>622</v>
      </c>
      <c r="I60" s="41" t="s">
        <v>622</v>
      </c>
      <c r="J60" s="41" t="s">
        <v>622</v>
      </c>
      <c r="K60" s="41" t="s">
        <v>622</v>
      </c>
      <c r="L60" s="41" t="s">
        <v>622</v>
      </c>
      <c r="M60" s="41" t="s">
        <v>622</v>
      </c>
      <c r="N60" s="42" t="n">
        <v>24</v>
      </c>
      <c r="O60" s="42">
        <f>IF(T60=0,24-SUMIF(E60:M60,"RA",$E$10:$M$10),0)</f>
        <v/>
      </c>
      <c r="P60" s="108">
        <f>(SUM(VLOOKUP(E60,$Z$12:$AA$19,2,FALSE)*E$10,VLOOKUP(F60,$Z$12:$AA$19,2,FALSE)*F$10,VLOOKUP(G60,$Z$12:$AA$19,2,FALSE)*G$10,VLOOKUP(H60,$Z$12:$AA$19,2,FALSE)*H$10,VLOOKUP(I60,$Z$12:$AA$19,2,FALSE)*I$10,VLOOKUP(J60,$Z$12:$AA$19,2,FALSE)*J$10,VLOOKUP(K60,$Z$12:$AA$19,2,FALSE)*K$10,VLOOKUP(L60,$Z$12:$AA$19,2,FALSE)*L$10,VLOOKUP(M60,$Z$12:$AA$19,2,FALSE)*M$10))</f>
        <v/>
      </c>
      <c r="Q60" s="44">
        <f>P60/O60</f>
        <v/>
      </c>
      <c r="R60" s="45">
        <f>COUNTIF(E60:M60,"RA")</f>
        <v/>
      </c>
      <c r="S60" s="46">
        <f>COUNTIF(E60:M60,"UA")</f>
        <v/>
      </c>
      <c r="T60" s="46">
        <f>COUNTIF(E60:M60,"WH")</f>
        <v/>
      </c>
      <c r="U60" s="49" t="n"/>
      <c r="V60" s="47">
        <f>IF(R60&lt;&gt;0,"FAIL",IF(S60&gt;0,"AB",IF(T60&gt;0,"WH","PASS")))</f>
        <v/>
      </c>
      <c r="W60" s="51" t="n"/>
    </row>
    <row customFormat="1" customHeight="1" ht="15.75" r="61" s="97" spans="1:67">
      <c r="A61" s="37" t="n">
        <v>51</v>
      </c>
      <c r="B61" s="38" t="n">
        <v>113217104149</v>
      </c>
      <c r="C61" s="39" t="s">
        <v>36</v>
      </c>
      <c r="D61" s="52" t="s">
        <v>683</v>
      </c>
      <c r="E61" s="41" t="s">
        <v>622</v>
      </c>
      <c r="F61" s="41" t="s">
        <v>622</v>
      </c>
      <c r="G61" s="41" t="s">
        <v>622</v>
      </c>
      <c r="H61" s="41" t="s">
        <v>622</v>
      </c>
      <c r="I61" s="41" t="s">
        <v>622</v>
      </c>
      <c r="J61" s="41" t="s">
        <v>622</v>
      </c>
      <c r="K61" s="41" t="s">
        <v>622</v>
      </c>
      <c r="L61" s="41" t="s">
        <v>622</v>
      </c>
      <c r="M61" s="41" t="s">
        <v>622</v>
      </c>
      <c r="N61" s="42" t="n">
        <v>24</v>
      </c>
      <c r="O61" s="42">
        <f>IF(T61=0,24-SUMIF(E61:M61,"RA",$E$10:$M$10),0)</f>
        <v/>
      </c>
      <c r="P61" s="108">
        <f>(SUM(VLOOKUP(E61,$Z$12:$AA$19,2,FALSE)*E$10,VLOOKUP(F61,$Z$12:$AA$19,2,FALSE)*F$10,VLOOKUP(G61,$Z$12:$AA$19,2,FALSE)*G$10,VLOOKUP(H61,$Z$12:$AA$19,2,FALSE)*H$10,VLOOKUP(I61,$Z$12:$AA$19,2,FALSE)*I$10,VLOOKUP(J61,$Z$12:$AA$19,2,FALSE)*J$10,VLOOKUP(K61,$Z$12:$AA$19,2,FALSE)*K$10,VLOOKUP(L61,$Z$12:$AA$19,2,FALSE)*L$10,VLOOKUP(M61,$Z$12:$AA$19,2,FALSE)*M$10))</f>
        <v/>
      </c>
      <c r="Q61" s="44">
        <f>P61/O61</f>
        <v/>
      </c>
      <c r="R61" s="45">
        <f>COUNTIF(E61:M61,"RA")</f>
        <v/>
      </c>
      <c r="S61" s="46">
        <f>COUNTIF(E61:M61,"UA")</f>
        <v/>
      </c>
      <c r="T61" s="46">
        <f>COUNTIF(E61:M61,"WH")</f>
        <v/>
      </c>
      <c r="U61" s="49" t="n"/>
      <c r="V61" s="47">
        <f>IF(R61&lt;&gt;0,"FAIL",IF(S61&gt;0,"AB",IF(T61&gt;0,"WH","PASS")))</f>
        <v/>
      </c>
      <c r="W61" s="51" t="n"/>
    </row>
    <row customFormat="1" customHeight="1" ht="15" r="62" s="97" spans="1:67">
      <c r="A62" s="60" t="n"/>
      <c r="B62" s="61" t="n"/>
      <c r="C62" s="61" t="n"/>
      <c r="D62" s="62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5" t="n"/>
      <c r="O62" s="65" t="n"/>
      <c r="P62" s="66" t="n"/>
      <c r="Q62" s="67" t="n"/>
      <c r="R62" s="71" t="n"/>
      <c r="S62" s="79" t="n"/>
      <c r="T62" s="79" t="n"/>
      <c r="U62" s="70" t="s">
        <v>55</v>
      </c>
      <c r="V62" s="71">
        <f>COUNTIF($V$11:$V$61,"PASS")</f>
        <v/>
      </c>
      <c r="W62" s="51" t="n"/>
    </row>
    <row customFormat="1" r="63" s="97" spans="1:67">
      <c r="A63" s="72" t="n"/>
      <c r="B63" s="73" t="n"/>
      <c r="C63" s="73" t="n"/>
      <c r="D63" s="74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5" t="n"/>
      <c r="O63" s="65" t="n"/>
      <c r="P63" s="67" t="n"/>
      <c r="Q63" s="67" t="n"/>
      <c r="R63" s="71" t="n"/>
      <c r="S63" s="79" t="n"/>
      <c r="T63" s="79" t="n"/>
      <c r="U63" s="79" t="s">
        <v>56</v>
      </c>
      <c r="V63" s="75">
        <f>COUNTIF($V$11:$V$61,"FAIL")</f>
        <v/>
      </c>
      <c r="W63" s="51" t="n"/>
    </row>
    <row customFormat="1" customHeight="1" ht="15" r="64" s="97" spans="1:67">
      <c r="A64" s="72" t="n"/>
      <c r="B64" s="73" t="n"/>
      <c r="C64" s="73" t="n"/>
      <c r="D64" s="74" t="n"/>
      <c r="E64" s="27" t="s">
        <v>137</v>
      </c>
      <c r="F64" s="327" t="s">
        <v>140</v>
      </c>
      <c r="G64" s="327" t="s">
        <v>143</v>
      </c>
      <c r="H64" s="327" t="s">
        <v>145</v>
      </c>
      <c r="I64" s="27" t="s">
        <v>148</v>
      </c>
      <c r="J64" s="27" t="s">
        <v>151</v>
      </c>
      <c r="K64" s="27" t="s">
        <v>154</v>
      </c>
      <c r="L64" s="327" t="s">
        <v>157</v>
      </c>
      <c r="M64" s="27" t="s">
        <v>160</v>
      </c>
      <c r="N64" s="65" t="n"/>
      <c r="O64" s="65" t="n"/>
      <c r="P64" s="67" t="n"/>
      <c r="Q64" s="67" t="n"/>
      <c r="R64" s="71" t="n"/>
      <c r="S64" s="79" t="n"/>
      <c r="T64" s="79" t="n"/>
      <c r="U64" s="79" t="s">
        <v>265</v>
      </c>
      <c r="V64" s="75">
        <f>COUNTIF($V$11:$V$61,"AB")</f>
        <v/>
      </c>
      <c r="W64" s="51" t="n"/>
    </row>
    <row customFormat="1" r="65" s="97" spans="1:67">
      <c r="A65" s="72" t="n"/>
      <c r="B65" s="73" t="n"/>
      <c r="C65" s="73" t="n"/>
      <c r="D65" s="74" t="n"/>
      <c r="E65" s="34" t="s">
        <v>610</v>
      </c>
      <c r="F65" s="329" t="s">
        <v>611</v>
      </c>
      <c r="G65" s="329" t="s">
        <v>612</v>
      </c>
      <c r="H65" s="329" t="s">
        <v>613</v>
      </c>
      <c r="I65" s="34" t="s">
        <v>614</v>
      </c>
      <c r="J65" s="34" t="s">
        <v>615</v>
      </c>
      <c r="K65" s="34" t="s">
        <v>616</v>
      </c>
      <c r="L65" s="329" t="s">
        <v>617</v>
      </c>
      <c r="M65" s="34" t="s">
        <v>618</v>
      </c>
      <c r="N65" s="65" t="n"/>
      <c r="O65" s="65" t="n"/>
      <c r="P65" s="67" t="n"/>
      <c r="Q65" s="67" t="n"/>
      <c r="R65" s="71" t="n"/>
      <c r="S65" s="79" t="n"/>
      <c r="T65" s="79" t="n"/>
      <c r="U65" s="79" t="n"/>
      <c r="V65" s="71" t="n"/>
      <c r="W65" s="51" t="n"/>
    </row>
    <row r="66" spans="1:67">
      <c r="A66" s="76" t="n"/>
      <c r="B66" s="620" t="s">
        <v>266</v>
      </c>
      <c r="E66" s="78" t="n">
        <v>51</v>
      </c>
      <c r="F66" s="78" t="n">
        <v>51</v>
      </c>
      <c r="G66" s="78" t="n">
        <v>51</v>
      </c>
      <c r="H66" s="78" t="n">
        <v>51</v>
      </c>
      <c r="I66" s="78" t="n">
        <v>51</v>
      </c>
      <c r="J66" s="78" t="n">
        <v>51</v>
      </c>
      <c r="K66" s="78" t="n">
        <v>51</v>
      </c>
      <c r="L66" s="78" t="n">
        <v>51</v>
      </c>
      <c r="M66" s="78" t="n">
        <v>51</v>
      </c>
      <c r="N66" s="79" t="n"/>
      <c r="O66" s="79" t="n"/>
      <c r="P66" s="80" t="n"/>
      <c r="Q66" s="80" t="n"/>
      <c r="R66" s="81" t="n"/>
      <c r="S66" s="79" t="n"/>
      <c r="T66" s="79" t="n"/>
      <c r="U66" s="82" t="n"/>
      <c r="V66" s="65" t="n"/>
    </row>
    <row customHeight="1" ht="12.75" r="67" s="333" spans="1:67">
      <c r="A67" s="76" t="n"/>
      <c r="B67" s="620" t="s">
        <v>268</v>
      </c>
      <c r="E67" s="84">
        <f>COUNTIF(E11:E61,"W")</f>
        <v/>
      </c>
      <c r="F67" s="84">
        <f>COUNTIF(F11:F61,"W")</f>
        <v/>
      </c>
      <c r="G67" s="84">
        <f>COUNTIF(G11:G61,"W")</f>
        <v/>
      </c>
      <c r="H67" s="84">
        <f>COUNTIF(H11:H61,"W")</f>
        <v/>
      </c>
      <c r="I67" s="84">
        <f>COUNTIF(I11:I61,"W")</f>
        <v/>
      </c>
      <c r="J67" s="84">
        <f>COUNTIF(J11:J61,"W")</f>
        <v/>
      </c>
      <c r="K67" s="84">
        <f>COUNTIF(K11:K61,"W")</f>
        <v/>
      </c>
      <c r="L67" s="84">
        <f>COUNTIF(L11:L61,"W")</f>
        <v/>
      </c>
      <c r="M67" s="84">
        <f>COUNTIF(M11:M61,"W")</f>
        <v/>
      </c>
      <c r="N67" s="79" t="n"/>
      <c r="O67" s="79" t="n"/>
      <c r="P67" s="85" t="n"/>
      <c r="Q67" s="85" t="n"/>
      <c r="R67" s="625" t="s">
        <v>267</v>
      </c>
      <c r="V67" s="86">
        <f>COUNTIF($T$11:$T$61,"&gt;0")</f>
        <v/>
      </c>
    </row>
    <row customHeight="1" ht="12.75" r="68" s="333" spans="1:67">
      <c r="A68" s="76" t="n"/>
      <c r="B68" s="620" t="s">
        <v>270</v>
      </c>
      <c r="E68" s="84">
        <f>COUNTIF(E11:E61,"WH")</f>
        <v/>
      </c>
      <c r="F68" s="84">
        <f>COUNTIF(F7:F63,"WH")</f>
        <v/>
      </c>
      <c r="G68" s="84">
        <f>COUNTIF(G7:G63,"WH")</f>
        <v/>
      </c>
      <c r="H68" s="84">
        <f>COUNTIF(H7:H63,"WH")</f>
        <v/>
      </c>
      <c r="I68" s="84">
        <f>COUNTIF(I7:I63,"WH")</f>
        <v/>
      </c>
      <c r="J68" s="84">
        <f>COUNTIF(J7:J63,"WH")</f>
        <v/>
      </c>
      <c r="K68" s="84">
        <f>COUNTIF(K7:K63,"WH")</f>
        <v/>
      </c>
      <c r="L68" s="84">
        <f>COUNTIF(L7:L63,"WH")</f>
        <v/>
      </c>
      <c r="M68" s="84">
        <f>COUNTIF(M7:M63,"WH")</f>
        <v/>
      </c>
      <c r="N68" s="79" t="n"/>
      <c r="O68" s="79" t="n"/>
      <c r="P68" s="85" t="n"/>
      <c r="Q68" s="85" t="n"/>
      <c r="R68" s="626" t="s">
        <v>269</v>
      </c>
      <c r="V68" s="75" t="n">
        <v>51</v>
      </c>
    </row>
    <row r="69" spans="1:67">
      <c r="A69" s="76" t="n"/>
      <c r="B69" s="620" t="s">
        <v>271</v>
      </c>
      <c r="E69" s="84">
        <f>E66-E67-E68</f>
        <v/>
      </c>
      <c r="F69" s="84">
        <f>F66-F67-F68</f>
        <v/>
      </c>
      <c r="G69" s="84">
        <f>G66-G67-G68</f>
        <v/>
      </c>
      <c r="H69" s="84">
        <f>H66-H67-H68</f>
        <v/>
      </c>
      <c r="I69" s="84">
        <f>I66-I67-I68</f>
        <v/>
      </c>
      <c r="J69" s="84">
        <f>J66-J67-J68</f>
        <v/>
      </c>
      <c r="K69" s="84">
        <f>K66-K67-K68</f>
        <v/>
      </c>
      <c r="L69" s="84">
        <f>L66-L67-L68</f>
        <v/>
      </c>
      <c r="M69" s="84">
        <f>M66-M67-M68</f>
        <v/>
      </c>
      <c r="N69" s="79" t="n"/>
      <c r="O69" s="79" t="n"/>
      <c r="P69" s="85" t="n"/>
      <c r="Q69" s="85" t="n"/>
      <c r="R69" s="626" t="s">
        <v>55</v>
      </c>
      <c r="V69" s="75">
        <f>COUNTIF($V$11:$V$61,"PASS")</f>
        <v/>
      </c>
    </row>
    <row customHeight="1" ht="12.75" r="70" s="333" spans="1:67">
      <c r="A70" s="76" t="n"/>
      <c r="B70" s="620" t="s">
        <v>273</v>
      </c>
      <c r="E70" s="84">
        <f>E69-E71</f>
        <v/>
      </c>
      <c r="F70" s="84">
        <f>F69-F71</f>
        <v/>
      </c>
      <c r="G70" s="84">
        <f>G69-G71</f>
        <v/>
      </c>
      <c r="H70" s="84">
        <f>H69-H71</f>
        <v/>
      </c>
      <c r="I70" s="84">
        <f>I69-I71</f>
        <v/>
      </c>
      <c r="J70" s="84">
        <f>J69-J71</f>
        <v/>
      </c>
      <c r="K70" s="84">
        <f>K69-K71</f>
        <v/>
      </c>
      <c r="L70" s="84">
        <f>L69-L71</f>
        <v/>
      </c>
      <c r="M70" s="84">
        <f>M69-M71</f>
        <v/>
      </c>
      <c r="N70" s="79" t="n"/>
      <c r="O70" s="79" t="n"/>
      <c r="P70" s="85" t="n"/>
      <c r="Q70" s="85" t="n"/>
      <c r="R70" s="626" t="s">
        <v>272</v>
      </c>
      <c r="V70" s="87">
        <f>V63+V64</f>
        <v/>
      </c>
    </row>
    <row customHeight="1" ht="12.75" r="71" s="333" spans="1:67">
      <c r="A71" s="76" t="n"/>
      <c r="B71" s="620" t="s">
        <v>274</v>
      </c>
      <c r="E71" s="84">
        <f>COUNTIF(E11:E61,"RA")</f>
        <v/>
      </c>
      <c r="F71" s="84">
        <f>COUNTIF(F11:F61,"RA")</f>
        <v/>
      </c>
      <c r="G71" s="84">
        <f>COUNTIF(G11:G61,"RA")</f>
        <v/>
      </c>
      <c r="H71" s="84">
        <f>COUNTIF(H11:H61,"RA")</f>
        <v/>
      </c>
      <c r="I71" s="84">
        <f>COUNTIF(I11:I61,"RA")</f>
        <v/>
      </c>
      <c r="J71" s="84">
        <f>COUNTIF(J11:J61,"RA")</f>
        <v/>
      </c>
      <c r="K71" s="84">
        <f>COUNTIF(K11:K61,"RA")</f>
        <v/>
      </c>
      <c r="L71" s="84">
        <f>COUNTIF(L11:L61,"RA")</f>
        <v/>
      </c>
      <c r="M71" s="84">
        <f>COUNTIF(M11:M61,"RA")</f>
        <v/>
      </c>
      <c r="N71" s="79" t="n"/>
      <c r="O71" s="79" t="n"/>
      <c r="P71" s="88" t="n"/>
      <c r="Q71" s="88" t="n"/>
      <c r="R71" s="627" t="s">
        <v>57</v>
      </c>
      <c r="V71" s="89">
        <f>V69/V68*100</f>
        <v/>
      </c>
    </row>
    <row r="72" spans="1:67">
      <c r="A72" s="76" t="n"/>
      <c r="B72" s="630" t="s">
        <v>684</v>
      </c>
      <c r="E72" s="84">
        <f>COUNTIF(E11:E61,"O")</f>
        <v/>
      </c>
      <c r="F72" s="84">
        <f>COUNTIF(F11:F61,"O")</f>
        <v/>
      </c>
      <c r="G72" s="84">
        <f>COUNTIF(G11:G61,"O")</f>
        <v/>
      </c>
      <c r="H72" s="84">
        <f>COUNTIF(H11:H61,"O")</f>
        <v/>
      </c>
      <c r="I72" s="84">
        <f>COUNTIF(I11:I61,"O")</f>
        <v/>
      </c>
      <c r="J72" s="84">
        <f>COUNTIF(J11:J61,"O")</f>
        <v/>
      </c>
      <c r="K72" s="84">
        <f>COUNTIF(K11:K61,"O")</f>
        <v/>
      </c>
      <c r="L72" s="84">
        <f>COUNTIF(L11:L61,"O")</f>
        <v/>
      </c>
      <c r="M72" s="84">
        <f>COUNTIF(M11:M61,"O")</f>
        <v/>
      </c>
      <c r="N72" s="79" t="n"/>
      <c r="O72" s="79" t="n"/>
      <c r="P72" s="88" t="n"/>
      <c r="Q72" s="88" t="n"/>
      <c r="R72" s="90" t="n"/>
      <c r="S72" s="90" t="n"/>
      <c r="T72" s="90" t="n"/>
    </row>
    <row r="73" spans="1:67">
      <c r="A73" s="76" t="n"/>
      <c r="B73" s="630" t="s">
        <v>685</v>
      </c>
      <c r="E73" s="84">
        <f>COUNTIF(E11:E61,"A+")</f>
        <v/>
      </c>
      <c r="F73" s="84">
        <f>COUNTIF(F11:F61,"A+")</f>
        <v/>
      </c>
      <c r="G73" s="84">
        <f>COUNTIF(G11:G61,"A+")</f>
        <v/>
      </c>
      <c r="H73" s="84">
        <f>COUNTIF(H11:H61,"A+")</f>
        <v/>
      </c>
      <c r="I73" s="84">
        <f>COUNTIF(I11:I61,"A+")</f>
        <v/>
      </c>
      <c r="J73" s="84">
        <f>COUNTIF(J11:J61,"A+")</f>
        <v/>
      </c>
      <c r="K73" s="84">
        <f>COUNTIF(K11:K61,"A+")</f>
        <v/>
      </c>
      <c r="L73" s="84">
        <f>COUNTIF(L11:L61,"A+")</f>
        <v/>
      </c>
      <c r="M73" s="84">
        <f>COUNTIF(M11:M61,"A+")</f>
        <v/>
      </c>
      <c r="N73" s="79" t="n"/>
      <c r="O73" s="79" t="n"/>
      <c r="P73" s="88" t="n"/>
      <c r="Q73" s="88" t="n"/>
      <c r="R73" s="90" t="n"/>
      <c r="S73" s="90" t="n"/>
      <c r="T73" s="90" t="n"/>
    </row>
    <row r="74" spans="1:67">
      <c r="A74" s="76" t="n"/>
      <c r="B74" s="630" t="s">
        <v>276</v>
      </c>
      <c r="E74" s="84">
        <f>COUNTIF(E11:E61,"A")</f>
        <v/>
      </c>
      <c r="F74" s="84">
        <f>COUNTIF(F11:F61,"A")</f>
        <v/>
      </c>
      <c r="G74" s="84">
        <f>COUNTIF(G11:G61,"A")</f>
        <v/>
      </c>
      <c r="H74" s="84">
        <f>COUNTIF(H11:H61,"A")</f>
        <v/>
      </c>
      <c r="I74" s="84">
        <f>COUNTIF(I11:I61,"A")</f>
        <v/>
      </c>
      <c r="J74" s="84">
        <f>COUNTIF(J11:J61,"A")</f>
        <v/>
      </c>
      <c r="K74" s="84">
        <f>COUNTIF(K11:K61,"A")</f>
        <v/>
      </c>
      <c r="L74" s="84">
        <f>COUNTIF(L11:L61,"A")</f>
        <v/>
      </c>
      <c r="M74" s="84">
        <f>COUNTIF(M11:M61,"A")</f>
        <v/>
      </c>
      <c r="N74" s="79" t="n"/>
      <c r="O74" s="79" t="n"/>
      <c r="P74" s="88" t="n"/>
      <c r="Q74" s="88" t="n"/>
    </row>
    <row r="75" spans="1:67">
      <c r="A75" s="76" t="n"/>
      <c r="B75" s="630" t="s">
        <v>686</v>
      </c>
      <c r="E75" s="84">
        <f>COUNTIF(E11:E61,"B+")</f>
        <v/>
      </c>
      <c r="F75" s="84">
        <f>COUNTIF(F11:F61,"B+")</f>
        <v/>
      </c>
      <c r="G75" s="84">
        <f>COUNTIF(G11:G61,"B+")</f>
        <v/>
      </c>
      <c r="H75" s="84">
        <f>COUNTIF(H11:H61,"B+")</f>
        <v/>
      </c>
      <c r="I75" s="84">
        <f>COUNTIF(I11:I61,"B+")</f>
        <v/>
      </c>
      <c r="J75" s="84">
        <f>COUNTIF(J11:J61,"B+")</f>
        <v/>
      </c>
      <c r="K75" s="84">
        <f>COUNTIF(K11:K61,"B+")</f>
        <v/>
      </c>
      <c r="L75" s="84">
        <f>COUNTIF(L11:L61,"B+")</f>
        <v/>
      </c>
      <c r="M75" s="84">
        <f>COUNTIF(M11:M61,"B+")</f>
        <v/>
      </c>
      <c r="N75" s="79" t="n"/>
      <c r="O75" s="79" t="n"/>
      <c r="P75" s="88" t="n"/>
      <c r="Q75" s="88" t="n"/>
    </row>
    <row r="76" spans="1:67">
      <c r="A76" s="91" t="n"/>
      <c r="B76" s="630" t="s">
        <v>277</v>
      </c>
      <c r="E76" s="84">
        <f>COUNTIF(E11:E61,"B")</f>
        <v/>
      </c>
      <c r="F76" s="84">
        <f>COUNTIF(F11:F61,"B")</f>
        <v/>
      </c>
      <c r="G76" s="84">
        <f>COUNTIF(G11:G61,"B")</f>
        <v/>
      </c>
      <c r="H76" s="84">
        <f>COUNTIF(H11:H61,"B")</f>
        <v/>
      </c>
      <c r="I76" s="84">
        <f>COUNTIF(I11:I61,"B")</f>
        <v/>
      </c>
      <c r="J76" s="84">
        <f>COUNTIF(J11:J61,"B")</f>
        <v/>
      </c>
      <c r="K76" s="84">
        <f>COUNTIF(K11:K61,"B")</f>
        <v/>
      </c>
      <c r="L76" s="84">
        <f>COUNTIF(L11:L61,"B")</f>
        <v/>
      </c>
      <c r="M76" s="84">
        <f>COUNTIF(M11:M61,"B")</f>
        <v/>
      </c>
      <c r="N76" s="79" t="n"/>
      <c r="O76" s="79" t="n"/>
      <c r="P76" s="92" t="n"/>
      <c r="Q76" s="92" t="n"/>
    </row>
    <row r="77" spans="1:67">
      <c r="A77" s="91" t="n"/>
      <c r="B77" s="630" t="s">
        <v>687</v>
      </c>
      <c r="E77" s="84">
        <f>COUNTIF(E11:E61,"RA")</f>
        <v/>
      </c>
      <c r="F77" s="84">
        <f>COUNTIF(F11:F61,"RA")</f>
        <v/>
      </c>
      <c r="G77" s="84">
        <f>COUNTIF(G11:G61,"RA")</f>
        <v/>
      </c>
      <c r="H77" s="84">
        <f>COUNTIF(H11:H61,"RA")</f>
        <v/>
      </c>
      <c r="I77" s="84">
        <f>COUNTIF(I11:I61,"RA")</f>
        <v/>
      </c>
      <c r="J77" s="84">
        <f>COUNTIF(J11:J61,"RA")</f>
        <v/>
      </c>
      <c r="K77" s="84">
        <f>COUNTIF(K11:K61,"RA")</f>
        <v/>
      </c>
      <c r="L77" s="84">
        <f>COUNTIF(L11:L61,"RA")</f>
        <v/>
      </c>
      <c r="M77" s="84">
        <f>COUNTIF(M11:M61,"RA")</f>
        <v/>
      </c>
      <c r="N77" s="79" t="n"/>
      <c r="O77" s="79" t="n"/>
      <c r="P77" s="80" t="n"/>
      <c r="Q77" s="80" t="n"/>
    </row>
    <row r="78" spans="1:67">
      <c r="B78" s="620" t="s">
        <v>57</v>
      </c>
      <c r="E78" s="94">
        <f>E70/E69*100</f>
        <v/>
      </c>
      <c r="F78" s="94">
        <f>F70/F69*100</f>
        <v/>
      </c>
      <c r="G78" s="94">
        <f>G70/G69*100</f>
        <v/>
      </c>
      <c r="H78" s="94">
        <f>H70/H69*100</f>
        <v/>
      </c>
      <c r="I78" s="94">
        <f>I70/I69*100</f>
        <v/>
      </c>
      <c r="J78" s="94">
        <f>J70/J69*100</f>
        <v/>
      </c>
      <c r="K78" s="94">
        <f>K70/K69*100</f>
        <v/>
      </c>
      <c r="L78" s="94">
        <f>L70/L69*100</f>
        <v/>
      </c>
      <c r="M78" s="94">
        <f>M70/M69*100</f>
        <v/>
      </c>
      <c r="N78" s="95" t="n"/>
      <c r="O78" s="95" t="n"/>
    </row>
    <row r="79" spans="1:67">
      <c r="B79" s="620" t="s">
        <v>282</v>
      </c>
      <c r="E79" s="94">
        <f>((SUM(E72*10,E73*9,E74*8,E75*7,E76*6)))/E69</f>
        <v/>
      </c>
      <c r="F79" s="94">
        <f>((SUM(F72*10,F73*9,F74*8,F75*7,F76*6)))/F69</f>
        <v/>
      </c>
      <c r="G79" s="94">
        <f>((SUM(G72*10,G73*9,G74*8,G75*7,G76*6)))/G69</f>
        <v/>
      </c>
      <c r="H79" s="94">
        <f>((SUM(H72*10,H73*9,H74*8,H75*7,H76*6)))/H69</f>
        <v/>
      </c>
      <c r="I79" s="94">
        <f>((SUM(I72*10,I73*9,I74*8,I75*7,I76*6)))/I69</f>
        <v/>
      </c>
      <c r="J79" s="94">
        <f>((SUM(J72*10,J73*9,J74*8,J75*7,J76*6)))/J69</f>
        <v/>
      </c>
      <c r="K79" s="94">
        <f>((SUM(K72*10,K73*9,K74*8,K75*7,K76*6)))/K69</f>
        <v/>
      </c>
      <c r="L79" s="94">
        <f>((SUM(L72*10,L73*9,L74*8,L75*7,L76*6)))/L69</f>
        <v/>
      </c>
      <c r="M79" s="94">
        <f>((SUM(M72*10,M73*9,M74*8,M75*7,M76*6)))/M69</f>
        <v/>
      </c>
      <c r="N79" s="95" t="n"/>
      <c r="O79" s="95" t="n"/>
    </row>
    <row r="80" spans="1:67">
      <c r="B80" s="620" t="s">
        <v>283</v>
      </c>
      <c r="E80" s="84">
        <f>IF(E72&gt;0,"O",IF(E73&gt;0,"A+",IF(E74&gt;0,"A",IF(E75&gt;0,"B+",IF(E76&gt;0,"B")))))</f>
        <v/>
      </c>
      <c r="F80" s="84">
        <f>IF(F72&gt;0,"O",IF(F73&gt;0,"A+",IF(F74&gt;0,"A",IF(F75&gt;0,"B+",IF(F76&gt;0,"B")))))</f>
        <v/>
      </c>
      <c r="G80" s="84">
        <f>IF(G72&gt;0,"O",IF(G73&gt;0,"A+",IF(G74&gt;0,"A",IF(G75&gt;0,"B+",IF(G76&gt;0,"B")))))</f>
        <v/>
      </c>
      <c r="H80" s="84">
        <f>IF(H72&gt;0,"O",IF(H73&gt;0,"A+",IF(H74&gt;0,"A",IF(H75&gt;0,"B+",IF(H76&gt;0,"B")))))</f>
        <v/>
      </c>
      <c r="I80" s="84">
        <f>IF(I72&gt;0,"O",IF(I73&gt;0,"A+",IF(I74&gt;0,"A",IF(I75&gt;0,"B+",IF(I76&gt;0,"B")))))</f>
        <v/>
      </c>
      <c r="J80" s="84">
        <f>IF(J72&gt;0,"O",IF(J73&gt;0,"A+",IF(J74&gt;0,"A",IF(J75&gt;0,"B+",IF(J76&gt;0,"B")))))</f>
        <v/>
      </c>
      <c r="K80" s="84">
        <f>IF(K72&gt;0,"O",IF(K73&gt;0,"A+",IF(K74&gt;0,"A",IF(K75&gt;0,"B+",IF(K76&gt;0,"B")))))</f>
        <v/>
      </c>
      <c r="L80" s="84">
        <f>IF(L72&gt;0,"O",IF(L73&gt;0,"A+",IF(L74&gt;0,"A",IF(L75&gt;0,"B+",IF(L76&gt;0,"B")))))</f>
        <v/>
      </c>
      <c r="M80" s="84">
        <f>IF(M72&gt;0,"O",IF(M73&gt;0,"A+",IF(M74&gt;0,"A",IF(M75&gt;0,"B+",IF(M76&gt;0,"B")))))</f>
        <v/>
      </c>
      <c r="N80" s="79" t="n"/>
      <c r="O80" s="79" t="n"/>
    </row>
    <row r="81" spans="1:67">
      <c r="B81" s="620" t="s">
        <v>284</v>
      </c>
      <c r="E81" s="84">
        <f>IF(E77&gt;0,"RA",IF(E76&gt;0,"B",IF(E75&gt;0,"B+",IF(E74&gt;0,"A",IF(E73&gt;0,"A+",IF(E72&gt;0,"O"))))))</f>
        <v/>
      </c>
      <c r="F81" s="84">
        <f>IF(F77&gt;0,"RA",IF(F76&gt;0,"B",IF(F75&gt;0,"B+",IF(F74&gt;0,"A",IF(F73&gt;0,"A+",IF(F72&gt;0,"O"))))))</f>
        <v/>
      </c>
      <c r="G81" s="84">
        <f>IF(G77&gt;0,"RA",IF(G76&gt;0,"B",IF(G75&gt;0,"B+",IF(G74&gt;0,"A",IF(G73&gt;0,"A+",IF(G72&gt;0,"O"))))))</f>
        <v/>
      </c>
      <c r="H81" s="84">
        <f>IF(H77&gt;0,"RA",IF(H76&gt;0,"B",IF(H75&gt;0,"B+",IF(H74&gt;0,"A",IF(H73&gt;0,"A+",IF(H72&gt;0,"O"))))))</f>
        <v/>
      </c>
      <c r="I81" s="84">
        <f>IF(I77&gt;0,"RA",IF(I76&gt;0,"B",IF(I75&gt;0,"B+",IF(I74&gt;0,"A",IF(I73&gt;0,"A+",IF(I72&gt;0,"O"))))))</f>
        <v/>
      </c>
      <c r="J81" s="84">
        <f>IF(J77&gt;0,"RA",IF(J76&gt;0,"B",IF(J75&gt;0,"B+",IF(J74&gt;0,"A",IF(J73&gt;0,"A+",IF(J72&gt;0,"O"))))))</f>
        <v/>
      </c>
      <c r="K81" s="84">
        <f>IF(K77&gt;0,"RA",IF(K76&gt;0,"B",IF(K75&gt;0,"B+",IF(K74&gt;0,"A",IF(K73&gt;0,"A+",IF(K72&gt;0,"O"))))))</f>
        <v/>
      </c>
      <c r="L81" s="84">
        <f>IF(L77&gt;0,"RA",IF(L76&gt;0,"B",IF(L75&gt;0,"B+",IF(L74&gt;0,"A",IF(L73&gt;0,"A+",IF(L72&gt;0,"O"))))))</f>
        <v/>
      </c>
      <c r="M81" s="84">
        <f>IF(M77&gt;0,"RA",IF(M76&gt;0,"B",IF(M75&gt;0,"B+",IF(M74&gt;0,"A",IF(M73&gt;0,"A+",IF(M72&gt;0,"O"))))))</f>
        <v/>
      </c>
      <c r="N81" s="79" t="n"/>
      <c r="O81" s="79" t="n"/>
      <c r="S81" s="96" t="n"/>
      <c r="T81" s="96" t="n"/>
    </row>
    <row r="82" spans="1:67">
      <c r="J82" s="98" t="n"/>
      <c r="K82" s="280" t="n"/>
      <c r="L82" s="280" t="n"/>
      <c r="S82" s="96" t="n"/>
      <c r="T82" s="96" t="n"/>
    </row>
    <row r="83" spans="1:67">
      <c r="J83" s="98" t="n"/>
      <c r="K83" s="280" t="n"/>
      <c r="L83" s="280" t="n"/>
      <c r="S83" s="96" t="n"/>
      <c r="T83" s="96" t="n"/>
    </row>
    <row customHeight="1" ht="12.75" r="84" s="333" spans="1:67">
      <c r="D84" s="590" t="s">
        <v>285</v>
      </c>
      <c r="G84" s="210">
        <f>SUM(E69:M69)</f>
        <v/>
      </c>
    </row>
    <row r="85" spans="1:67">
      <c r="D85" s="573" t="s">
        <v>286</v>
      </c>
      <c r="G85" s="210">
        <f>SUM(E70:M70)</f>
        <v/>
      </c>
    </row>
    <row r="86" spans="1:67">
      <c r="D86" s="573" t="s">
        <v>287</v>
      </c>
      <c r="G86" s="101">
        <f>G85/G84*100</f>
        <v/>
      </c>
    </row>
    <row customHeight="1" ht="15" r="89" s="333" spans="1:67">
      <c r="A89" s="569" t="n"/>
      <c r="B89" s="520" t="s">
        <v>50</v>
      </c>
      <c r="C89" s="520" t="n"/>
      <c r="D89" s="520" t="s">
        <v>103</v>
      </c>
      <c r="E89" s="520" t="s">
        <v>52</v>
      </c>
      <c r="I89" s="520" t="s">
        <v>53</v>
      </c>
      <c r="L89" s="562" t="n"/>
      <c r="M89" s="520" t="s">
        <v>57</v>
      </c>
      <c r="N89" s="520" t="s">
        <v>58</v>
      </c>
      <c r="O89" s="570" t="n"/>
      <c r="P89" s="569" t="n"/>
      <c r="Q89" s="569" t="n"/>
      <c r="R89" s="569" t="n"/>
      <c r="S89" s="569" t="n"/>
      <c r="T89" s="569" t="n"/>
      <c r="U89" s="569" t="n"/>
      <c r="V89" s="569" t="n"/>
      <c r="W89" s="569" t="n"/>
      <c r="X89" s="569" t="n"/>
      <c r="Y89" s="569" t="n"/>
      <c r="Z89" s="569" t="n"/>
      <c r="AA89" s="569" t="n"/>
      <c r="AB89" s="569" t="n"/>
      <c r="AC89" s="569" t="n"/>
      <c r="AD89" s="195" t="n"/>
      <c r="AE89" s="195" t="n"/>
      <c r="AF89" s="195" t="n"/>
      <c r="AG89" s="195" t="n"/>
      <c r="AH89" s="195" t="n"/>
      <c r="AI89" s="195" t="n"/>
      <c r="AJ89" s="195" t="n"/>
      <c r="AK89" s="195" t="n"/>
      <c r="AL89" s="195" t="n"/>
      <c r="AM89" s="569" t="n"/>
      <c r="AN89" s="569" t="n"/>
      <c r="AO89" s="569" t="n"/>
      <c r="AP89" s="569" t="n"/>
      <c r="AQ89" s="569" t="n"/>
      <c r="AR89" s="569" t="n"/>
      <c r="AS89" s="569" t="n"/>
      <c r="AT89" s="569" t="n"/>
      <c r="AU89" s="569" t="n"/>
      <c r="AV89" s="569" t="n"/>
      <c r="AW89" s="569" t="n"/>
      <c r="AX89" s="569" t="n"/>
      <c r="AY89" s="569" t="n"/>
      <c r="AZ89" s="569" t="n"/>
      <c r="BA89" s="569" t="n"/>
      <c r="BB89" s="569" t="n"/>
      <c r="BC89" s="569" t="n"/>
      <c r="BD89" s="569" t="n"/>
      <c r="BE89" s="569" t="n"/>
      <c r="BF89" s="569" t="n"/>
      <c r="BG89" s="569" t="n"/>
      <c r="BH89" s="569" t="n"/>
      <c r="BI89" s="569" t="n"/>
      <c r="BJ89" s="569" t="n"/>
      <c r="BK89" s="569" t="n"/>
      <c r="BL89" s="569" t="n"/>
      <c r="BM89" s="569" t="n"/>
      <c r="BN89" s="569" t="n"/>
      <c r="BO89" s="569" t="n"/>
    </row>
    <row customHeight="1" ht="15" r="90" s="333" spans="1:67">
      <c r="A90" s="569" t="n"/>
      <c r="B90" s="107" t="n">
        <v>1</v>
      </c>
      <c r="C90" s="107" t="n"/>
      <c r="D90" s="108" t="s">
        <v>137</v>
      </c>
      <c r="E90" s="558" t="s">
        <v>138</v>
      </c>
      <c r="I90" s="559" t="s">
        <v>139</v>
      </c>
      <c r="M90" s="94">
        <f>E78</f>
        <v/>
      </c>
      <c r="N90" s="94">
        <f>E79</f>
        <v/>
      </c>
      <c r="O90" s="109" t="n"/>
      <c r="P90" s="569" t="n"/>
      <c r="Q90" s="569" t="n"/>
      <c r="R90" s="569" t="n"/>
      <c r="S90" s="569" t="n"/>
      <c r="T90" s="569" t="n"/>
      <c r="U90" s="569" t="n"/>
      <c r="V90" s="569" t="n"/>
      <c r="W90" s="569" t="n"/>
      <c r="X90" s="569" t="n"/>
      <c r="Y90" s="569" t="n"/>
      <c r="Z90" s="569" t="n"/>
      <c r="AA90" s="569" t="n"/>
      <c r="AB90" s="569" t="n"/>
      <c r="AC90" s="569" t="n"/>
      <c r="AD90" s="195" t="n"/>
      <c r="AE90" s="195" t="n"/>
      <c r="AF90" s="195" t="n"/>
      <c r="AG90" s="195" t="n"/>
      <c r="AH90" s="195" t="n"/>
      <c r="AI90" s="195" t="n"/>
      <c r="AJ90" s="195" t="n"/>
      <c r="AK90" s="195" t="n"/>
      <c r="AL90" s="195" t="n"/>
      <c r="AM90" s="569" t="n"/>
      <c r="AN90" s="569" t="n"/>
      <c r="AO90" s="569" t="n"/>
      <c r="AP90" s="569" t="n"/>
      <c r="AQ90" s="569" t="n"/>
      <c r="AR90" s="569" t="n"/>
      <c r="AS90" s="569" t="n"/>
      <c r="AT90" s="569" t="n"/>
      <c r="AU90" s="569" t="n"/>
      <c r="AV90" s="569" t="n"/>
      <c r="AW90" s="569" t="n"/>
      <c r="AX90" s="569" t="n"/>
      <c r="AY90" s="569" t="n"/>
      <c r="AZ90" s="569" t="n"/>
      <c r="BA90" s="569" t="n"/>
      <c r="BB90" s="569" t="n"/>
      <c r="BC90" s="569" t="n"/>
      <c r="BD90" s="569" t="n"/>
      <c r="BE90" s="569" t="n"/>
      <c r="BF90" s="569" t="n"/>
      <c r="BG90" s="569" t="n"/>
      <c r="BH90" s="569" t="n"/>
      <c r="BI90" s="569" t="n"/>
      <c r="BJ90" s="569" t="n"/>
      <c r="BK90" s="569" t="n"/>
      <c r="BL90" s="569" t="n"/>
      <c r="BM90" s="569" t="n"/>
      <c r="BN90" s="569" t="n"/>
      <c r="BO90" s="569" t="n"/>
    </row>
    <row customHeight="1" ht="15" r="91" s="333" spans="1:67">
      <c r="A91" s="569" t="n"/>
      <c r="B91" s="107" t="n">
        <v>2</v>
      </c>
      <c r="C91" s="107" t="n"/>
      <c r="D91" s="108" t="s">
        <v>140</v>
      </c>
      <c r="E91" s="560" t="s">
        <v>141</v>
      </c>
      <c r="I91" s="561" t="s">
        <v>142</v>
      </c>
      <c r="M91" s="94">
        <f>F78</f>
        <v/>
      </c>
      <c r="N91" s="94">
        <f>F79</f>
        <v/>
      </c>
      <c r="O91" s="109" t="n"/>
      <c r="P91" s="569" t="n"/>
      <c r="Q91" s="569" t="n"/>
      <c r="R91" s="569" t="n"/>
      <c r="S91" s="569" t="n"/>
      <c r="T91" s="569" t="n"/>
      <c r="U91" s="569" t="n"/>
      <c r="V91" s="569" t="n"/>
      <c r="W91" s="569" t="n"/>
      <c r="X91" s="569" t="n"/>
      <c r="Y91" s="569" t="n"/>
      <c r="Z91" s="569" t="n"/>
      <c r="AA91" s="569" t="n"/>
      <c r="AB91" s="569" t="n"/>
      <c r="AC91" s="569" t="n"/>
      <c r="AD91" s="195" t="n"/>
      <c r="AE91" s="195" t="n"/>
      <c r="AF91" s="195" t="n"/>
      <c r="AG91" s="195" t="n"/>
      <c r="AH91" s="195" t="n"/>
      <c r="AI91" s="195" t="n"/>
      <c r="AJ91" s="195" t="n"/>
      <c r="AK91" s="195" t="n"/>
      <c r="AL91" s="195" t="n"/>
      <c r="AM91" s="569" t="n"/>
      <c r="AN91" s="569" t="n"/>
      <c r="AO91" s="569" t="n"/>
      <c r="AP91" s="569" t="n"/>
      <c r="AQ91" s="569" t="n"/>
      <c r="AR91" s="569" t="n"/>
      <c r="AS91" s="569" t="n"/>
      <c r="AT91" s="569" t="n"/>
      <c r="AU91" s="569" t="n"/>
      <c r="AV91" s="569" t="n"/>
      <c r="AW91" s="569" t="n"/>
      <c r="AX91" s="569" t="n"/>
      <c r="AY91" s="569" t="n"/>
      <c r="AZ91" s="569" t="n"/>
      <c r="BA91" s="569" t="n"/>
      <c r="BB91" s="569" t="n"/>
      <c r="BC91" s="569" t="n"/>
      <c r="BD91" s="569" t="n"/>
      <c r="BE91" s="569" t="n"/>
      <c r="BF91" s="569" t="n"/>
      <c r="BG91" s="569" t="n"/>
      <c r="BH91" s="569" t="n"/>
      <c r="BI91" s="569" t="n"/>
      <c r="BJ91" s="569" t="n"/>
      <c r="BK91" s="569" t="n"/>
      <c r="BL91" s="569" t="n"/>
      <c r="BM91" s="569" t="n"/>
      <c r="BN91" s="569" t="n"/>
      <c r="BO91" s="569" t="n"/>
    </row>
    <row customHeight="1" ht="15" r="92" s="333" spans="1:67">
      <c r="A92" s="569" t="n"/>
      <c r="B92" s="107" t="n">
        <v>3</v>
      </c>
      <c r="C92" s="107" t="n"/>
      <c r="D92" s="108" t="s">
        <v>143</v>
      </c>
      <c r="E92" s="560" t="s">
        <v>144</v>
      </c>
      <c r="I92" s="561" t="s">
        <v>139</v>
      </c>
      <c r="M92" s="94">
        <f>G78</f>
        <v/>
      </c>
      <c r="N92" s="94">
        <f>G79</f>
        <v/>
      </c>
      <c r="O92" s="109" t="n"/>
      <c r="P92" s="569" t="n"/>
      <c r="Q92" s="569" t="n"/>
      <c r="R92" s="569" t="n"/>
      <c r="S92" s="569" t="n"/>
      <c r="T92" s="569" t="n"/>
      <c r="U92" s="569" t="n"/>
      <c r="V92" s="569" t="n"/>
      <c r="W92" s="569" t="n"/>
      <c r="X92" s="569" t="n"/>
      <c r="Y92" s="569" t="n"/>
      <c r="Z92" s="569" t="n"/>
      <c r="AA92" s="569" t="n"/>
      <c r="AB92" s="569" t="n"/>
      <c r="AC92" s="569" t="n"/>
      <c r="AD92" s="195" t="n"/>
      <c r="AE92" s="195" t="n"/>
      <c r="AF92" s="195" t="n"/>
      <c r="AG92" s="195" t="n"/>
      <c r="AH92" s="195" t="n"/>
      <c r="AI92" s="195" t="n"/>
      <c r="AJ92" s="195" t="n"/>
      <c r="AK92" s="195" t="n"/>
      <c r="AL92" s="195" t="n"/>
      <c r="AM92" s="569" t="n"/>
      <c r="AN92" s="569" t="n"/>
      <c r="AO92" s="569" t="n"/>
      <c r="AP92" s="569" t="n"/>
      <c r="AQ92" s="569" t="n"/>
      <c r="AR92" s="569" t="n"/>
      <c r="AS92" s="569" t="n"/>
      <c r="AT92" s="569" t="n"/>
      <c r="AU92" s="569" t="n"/>
      <c r="AV92" s="569" t="n"/>
      <c r="AW92" s="569" t="n"/>
      <c r="AX92" s="569" t="n"/>
      <c r="AY92" s="569" t="n"/>
      <c r="AZ92" s="569" t="n"/>
      <c r="BA92" s="569" t="n"/>
      <c r="BB92" s="569" t="n"/>
      <c r="BC92" s="569" t="n"/>
      <c r="BD92" s="569" t="n"/>
      <c r="BE92" s="569" t="n"/>
      <c r="BF92" s="569" t="n"/>
      <c r="BG92" s="569" t="n"/>
      <c r="BH92" s="569" t="n"/>
      <c r="BI92" s="569" t="n"/>
      <c r="BJ92" s="569" t="n"/>
      <c r="BK92" s="569" t="n"/>
      <c r="BL92" s="569" t="n"/>
      <c r="BM92" s="569" t="n"/>
      <c r="BN92" s="569" t="n"/>
      <c r="BO92" s="569" t="n"/>
    </row>
    <row customHeight="1" ht="15" r="93" s="333" spans="1:67">
      <c r="A93" s="569" t="n"/>
      <c r="B93" s="107" t="n">
        <v>4</v>
      </c>
      <c r="C93" s="107" t="n"/>
      <c r="D93" s="108" t="s">
        <v>145</v>
      </c>
      <c r="E93" s="560" t="s">
        <v>146</v>
      </c>
      <c r="I93" s="561" t="s">
        <v>147</v>
      </c>
      <c r="M93" s="94">
        <f>H78</f>
        <v/>
      </c>
      <c r="N93" s="94">
        <f>H79</f>
        <v/>
      </c>
      <c r="O93" s="109" t="n"/>
      <c r="P93" s="569" t="n"/>
      <c r="Q93" s="569" t="n"/>
      <c r="R93" s="569" t="n"/>
      <c r="S93" s="569" t="n"/>
      <c r="T93" s="569" t="n"/>
      <c r="U93" s="569" t="n"/>
      <c r="V93" s="569" t="n"/>
      <c r="W93" s="569" t="n"/>
      <c r="X93" s="569" t="n"/>
      <c r="Y93" s="569" t="n"/>
      <c r="Z93" s="569" t="n"/>
      <c r="AA93" s="569" t="n"/>
      <c r="AB93" s="569" t="n"/>
      <c r="AC93" s="569" t="n"/>
      <c r="AD93" s="195" t="n"/>
      <c r="AE93" s="195" t="n"/>
      <c r="AF93" s="195" t="n"/>
      <c r="AG93" s="195" t="n"/>
      <c r="AH93" s="195" t="n"/>
      <c r="AI93" s="195" t="n"/>
      <c r="AJ93" s="195" t="n"/>
      <c r="AK93" s="195" t="n"/>
      <c r="AL93" s="195" t="n"/>
      <c r="AM93" s="569" t="n"/>
      <c r="AN93" s="569" t="n"/>
      <c r="AO93" s="569" t="n"/>
      <c r="AP93" s="569" t="n"/>
      <c r="AQ93" s="569" t="n"/>
      <c r="AR93" s="569" t="n"/>
      <c r="AS93" s="569" t="n"/>
      <c r="AT93" s="569" t="n"/>
      <c r="AU93" s="569" t="n"/>
      <c r="AV93" s="569" t="n"/>
      <c r="AW93" s="569" t="n"/>
      <c r="AX93" s="569" t="n"/>
      <c r="AY93" s="569" t="n"/>
      <c r="AZ93" s="569" t="n"/>
      <c r="BA93" s="569" t="n"/>
      <c r="BB93" s="569" t="n"/>
      <c r="BC93" s="569" t="n"/>
      <c r="BD93" s="569" t="n"/>
      <c r="BE93" s="569" t="n"/>
      <c r="BF93" s="569" t="n"/>
      <c r="BG93" s="569" t="n"/>
      <c r="BH93" s="569" t="n"/>
      <c r="BI93" s="569" t="n"/>
      <c r="BJ93" s="569" t="n"/>
      <c r="BK93" s="569" t="n"/>
      <c r="BL93" s="569" t="n"/>
      <c r="BM93" s="569" t="n"/>
      <c r="BN93" s="569" t="n"/>
      <c r="BO93" s="569" t="n"/>
    </row>
    <row customHeight="1" ht="15" r="94" s="333" spans="1:67">
      <c r="A94" s="569" t="n"/>
      <c r="B94" s="107" t="n">
        <v>5</v>
      </c>
      <c r="C94" s="107" t="n"/>
      <c r="D94" s="108" t="s">
        <v>148</v>
      </c>
      <c r="E94" s="558" t="s">
        <v>149</v>
      </c>
      <c r="I94" s="559" t="s">
        <v>150</v>
      </c>
      <c r="M94" s="94">
        <f>I78</f>
        <v/>
      </c>
      <c r="N94" s="94">
        <f>I79</f>
        <v/>
      </c>
      <c r="O94" s="109" t="n"/>
      <c r="P94" s="569" t="n"/>
      <c r="Q94" s="569" t="n"/>
      <c r="R94" s="569" t="n"/>
      <c r="S94" s="569" t="n"/>
      <c r="T94" s="569" t="n"/>
      <c r="U94" s="569" t="n"/>
      <c r="V94" s="569" t="n"/>
      <c r="W94" s="569" t="n"/>
      <c r="X94" s="569" t="n"/>
      <c r="Y94" s="569" t="n"/>
      <c r="Z94" s="569" t="n"/>
      <c r="AA94" s="569" t="n"/>
      <c r="AB94" s="569" t="n"/>
      <c r="AC94" s="569" t="n"/>
      <c r="AD94" s="195" t="n"/>
      <c r="AE94" s="195" t="n"/>
      <c r="AF94" s="195" t="n"/>
      <c r="AG94" s="195" t="n"/>
      <c r="AH94" s="195" t="n"/>
      <c r="AI94" s="195" t="n"/>
      <c r="AJ94" s="195" t="n"/>
      <c r="AK94" s="195" t="n"/>
      <c r="AL94" s="195" t="n"/>
      <c r="AM94" s="569" t="n"/>
      <c r="AN94" s="569" t="n"/>
      <c r="AO94" s="569" t="n"/>
      <c r="AP94" s="569" t="n"/>
      <c r="AQ94" s="569" t="n"/>
      <c r="AR94" s="569" t="n"/>
      <c r="AS94" s="569" t="n"/>
      <c r="AT94" s="569" t="n"/>
      <c r="AU94" s="569" t="n"/>
      <c r="AV94" s="569" t="n"/>
      <c r="AW94" s="569" t="n"/>
      <c r="AX94" s="569" t="n"/>
      <c r="AY94" s="569" t="n"/>
      <c r="AZ94" s="569" t="n"/>
      <c r="BA94" s="569" t="n"/>
      <c r="BB94" s="569" t="n"/>
      <c r="BC94" s="569" t="n"/>
      <c r="BD94" s="569" t="n"/>
      <c r="BE94" s="569" t="n"/>
      <c r="BF94" s="569" t="n"/>
      <c r="BG94" s="569" t="n"/>
      <c r="BH94" s="569" t="n"/>
      <c r="BI94" s="569" t="n"/>
      <c r="BJ94" s="569" t="n"/>
      <c r="BK94" s="569" t="n"/>
      <c r="BL94" s="569" t="n"/>
      <c r="BM94" s="569" t="n"/>
      <c r="BN94" s="569" t="n"/>
      <c r="BO94" s="569" t="n"/>
    </row>
    <row customHeight="1" ht="15" r="95" s="333" spans="1:67">
      <c r="A95" s="569" t="n"/>
      <c r="B95" s="107" t="n">
        <v>6</v>
      </c>
      <c r="C95" s="107" t="n"/>
      <c r="D95" s="108" t="s">
        <v>151</v>
      </c>
      <c r="E95" s="558" t="s">
        <v>152</v>
      </c>
      <c r="I95" s="559" t="s">
        <v>153</v>
      </c>
      <c r="M95" s="94">
        <f>J78</f>
        <v/>
      </c>
      <c r="N95" s="94">
        <f>J79</f>
        <v/>
      </c>
      <c r="O95" s="109" t="n"/>
      <c r="P95" s="569" t="n"/>
      <c r="Q95" s="569" t="n"/>
      <c r="R95" s="569" t="n"/>
      <c r="S95" s="569" t="n"/>
      <c r="T95" s="569" t="n"/>
      <c r="U95" s="569" t="n"/>
      <c r="V95" s="569" t="n"/>
      <c r="W95" s="569" t="n"/>
      <c r="X95" s="569" t="n"/>
      <c r="Y95" s="569" t="n"/>
      <c r="Z95" s="569" t="n"/>
      <c r="AA95" s="569" t="n"/>
      <c r="AB95" s="569" t="n"/>
      <c r="AC95" s="569" t="n"/>
      <c r="AD95" s="195" t="n"/>
      <c r="AE95" s="195" t="n"/>
      <c r="AF95" s="195" t="n"/>
      <c r="AG95" s="195" t="n"/>
      <c r="AH95" s="195" t="n"/>
      <c r="AI95" s="195" t="n"/>
      <c r="AJ95" s="195" t="n"/>
      <c r="AK95" s="195" t="n"/>
      <c r="AL95" s="195" t="n"/>
      <c r="AM95" s="569" t="n"/>
      <c r="AN95" s="569" t="n"/>
      <c r="AO95" s="569" t="n"/>
      <c r="AP95" s="569" t="n"/>
      <c r="AQ95" s="569" t="n"/>
      <c r="AR95" s="569" t="n"/>
      <c r="AS95" s="569" t="n"/>
      <c r="AT95" s="569" t="n"/>
      <c r="AU95" s="569" t="n"/>
      <c r="AV95" s="569" t="n"/>
      <c r="AW95" s="569" t="n"/>
      <c r="AX95" s="569" t="n"/>
      <c r="AY95" s="569" t="n"/>
      <c r="AZ95" s="569" t="n"/>
      <c r="BA95" s="569" t="n"/>
      <c r="BB95" s="569" t="n"/>
      <c r="BC95" s="569" t="n"/>
      <c r="BD95" s="569" t="n"/>
      <c r="BE95" s="569" t="n"/>
      <c r="BF95" s="569" t="n"/>
      <c r="BG95" s="569" t="n"/>
      <c r="BH95" s="569" t="n"/>
      <c r="BI95" s="569" t="n"/>
      <c r="BJ95" s="569" t="n"/>
      <c r="BK95" s="569" t="n"/>
      <c r="BL95" s="569" t="n"/>
      <c r="BM95" s="569" t="n"/>
      <c r="BN95" s="569" t="n"/>
      <c r="BO95" s="569" t="n"/>
    </row>
    <row customHeight="1" ht="15" r="96" s="333" spans="1:67">
      <c r="A96" s="569" t="n"/>
      <c r="B96" s="107" t="n">
        <v>7</v>
      </c>
      <c r="C96" s="107" t="n"/>
      <c r="D96" s="108" t="s">
        <v>154</v>
      </c>
      <c r="E96" s="558" t="s">
        <v>155</v>
      </c>
      <c r="I96" s="559" t="s">
        <v>156</v>
      </c>
      <c r="M96" s="94">
        <f>K78</f>
        <v/>
      </c>
      <c r="N96" s="94">
        <f>K79</f>
        <v/>
      </c>
      <c r="O96" s="109" t="n"/>
      <c r="P96" s="569" t="n"/>
      <c r="Q96" s="569" t="n"/>
      <c r="R96" s="569" t="n"/>
      <c r="S96" s="569" t="n"/>
      <c r="T96" s="569" t="n"/>
      <c r="U96" s="569" t="n"/>
      <c r="V96" s="569" t="n"/>
      <c r="W96" s="569" t="n"/>
      <c r="X96" s="569" t="n"/>
      <c r="Y96" s="569" t="n"/>
      <c r="Z96" s="569" t="n"/>
      <c r="AA96" s="569" t="n"/>
      <c r="AB96" s="569" t="n"/>
      <c r="AC96" s="569" t="n"/>
      <c r="AD96" s="195" t="n"/>
      <c r="AE96" s="195" t="n"/>
      <c r="AF96" s="195" t="n"/>
      <c r="AG96" s="195" t="n"/>
      <c r="AH96" s="195" t="n"/>
      <c r="AI96" s="195" t="n"/>
      <c r="AJ96" s="195" t="n"/>
      <c r="AK96" s="195" t="n"/>
      <c r="AL96" s="195" t="n"/>
      <c r="AM96" s="569" t="n"/>
      <c r="AN96" s="569" t="n"/>
      <c r="AO96" s="569" t="n"/>
      <c r="AP96" s="569" t="n"/>
      <c r="AQ96" s="569" t="n"/>
      <c r="AR96" s="569" t="n"/>
      <c r="AS96" s="569" t="n"/>
      <c r="AT96" s="569" t="n"/>
      <c r="AU96" s="569" t="n"/>
      <c r="AV96" s="569" t="n"/>
      <c r="AW96" s="569" t="n"/>
      <c r="AX96" s="569" t="n"/>
      <c r="AY96" s="569" t="n"/>
      <c r="AZ96" s="569" t="n"/>
      <c r="BA96" s="569" t="n"/>
      <c r="BB96" s="569" t="n"/>
      <c r="BC96" s="569" t="n"/>
      <c r="BD96" s="569" t="n"/>
      <c r="BE96" s="569" t="n"/>
      <c r="BF96" s="569" t="n"/>
      <c r="BG96" s="569" t="n"/>
      <c r="BH96" s="569" t="n"/>
      <c r="BI96" s="569" t="n"/>
      <c r="BJ96" s="569" t="n"/>
      <c r="BK96" s="569" t="n"/>
      <c r="BL96" s="569" t="n"/>
      <c r="BM96" s="569" t="n"/>
      <c r="BN96" s="569" t="n"/>
      <c r="BO96" s="569" t="n"/>
    </row>
    <row customHeight="1" ht="15" r="97" s="333" spans="1:67">
      <c r="A97" s="569" t="n"/>
      <c r="B97" s="107" t="n">
        <v>8</v>
      </c>
      <c r="C97" s="107" t="n"/>
      <c r="D97" s="108" t="s">
        <v>157</v>
      </c>
      <c r="E97" s="560" t="s">
        <v>158</v>
      </c>
      <c r="I97" s="561" t="s">
        <v>159</v>
      </c>
      <c r="M97" s="94">
        <f>L78</f>
        <v/>
      </c>
      <c r="N97" s="94">
        <f>L79</f>
        <v/>
      </c>
      <c r="O97" s="109" t="n"/>
      <c r="P97" s="569" t="n"/>
      <c r="Q97" s="569" t="n"/>
      <c r="R97" s="569" t="n"/>
      <c r="S97" s="569" t="n"/>
      <c r="T97" s="569" t="n"/>
      <c r="U97" s="569" t="n"/>
      <c r="V97" s="569" t="n"/>
      <c r="W97" s="569" t="n"/>
      <c r="X97" s="569" t="n"/>
      <c r="Y97" s="569" t="n"/>
      <c r="Z97" s="569" t="n"/>
      <c r="AA97" s="569" t="n"/>
      <c r="AB97" s="569" t="n"/>
      <c r="AC97" s="569" t="n"/>
      <c r="AD97" s="195" t="n"/>
      <c r="AE97" s="195" t="n"/>
      <c r="AF97" s="195" t="n"/>
      <c r="AG97" s="195" t="n"/>
      <c r="AH97" s="195" t="n"/>
      <c r="AI97" s="195" t="n"/>
      <c r="AJ97" s="195" t="n"/>
      <c r="AK97" s="195" t="n"/>
      <c r="AL97" s="195" t="n"/>
      <c r="AM97" s="569" t="n"/>
      <c r="AN97" s="569" t="n"/>
      <c r="AO97" s="569" t="n"/>
      <c r="AP97" s="569" t="n"/>
      <c r="AQ97" s="569" t="n"/>
      <c r="AR97" s="569" t="n"/>
      <c r="AS97" s="569" t="n"/>
      <c r="AT97" s="569" t="n"/>
      <c r="AU97" s="569" t="n"/>
      <c r="AV97" s="569" t="n"/>
      <c r="AW97" s="569" t="n"/>
      <c r="AX97" s="569" t="n"/>
      <c r="AY97" s="569" t="n"/>
      <c r="AZ97" s="569" t="n"/>
      <c r="BA97" s="569" t="n"/>
      <c r="BB97" s="569" t="n"/>
      <c r="BC97" s="569" t="n"/>
      <c r="BD97" s="569" t="n"/>
      <c r="BE97" s="569" t="n"/>
      <c r="BF97" s="569" t="n"/>
      <c r="BG97" s="569" t="n"/>
      <c r="BH97" s="569" t="n"/>
      <c r="BI97" s="569" t="n"/>
      <c r="BJ97" s="569" t="n"/>
      <c r="BK97" s="569" t="n"/>
      <c r="BL97" s="569" t="n"/>
      <c r="BM97" s="569" t="n"/>
      <c r="BN97" s="569" t="n"/>
      <c r="BO97" s="569" t="n"/>
    </row>
    <row customHeight="1" ht="15" r="98" s="333" spans="1:67">
      <c r="A98" s="569" t="n"/>
      <c r="B98" s="107" t="n">
        <v>9</v>
      </c>
      <c r="C98" s="107" t="n"/>
      <c r="D98" s="108" t="s">
        <v>160</v>
      </c>
      <c r="E98" s="558" t="s">
        <v>122</v>
      </c>
      <c r="I98" s="559" t="s">
        <v>161</v>
      </c>
      <c r="M98" s="94">
        <f>M78</f>
        <v/>
      </c>
      <c r="N98" s="94">
        <f>M79</f>
        <v/>
      </c>
      <c r="O98" s="109" t="n"/>
      <c r="P98" s="569" t="n"/>
      <c r="Q98" s="569" t="n"/>
      <c r="R98" s="569" t="n"/>
      <c r="S98" s="569" t="n"/>
      <c r="T98" s="569" t="n"/>
      <c r="U98" s="569" t="n"/>
      <c r="V98" s="569" t="n"/>
      <c r="W98" s="569" t="n"/>
      <c r="X98" s="569" t="n"/>
      <c r="Y98" s="569" t="n"/>
      <c r="Z98" s="569" t="n"/>
      <c r="AA98" s="569" t="n"/>
      <c r="AB98" s="569" t="n"/>
      <c r="AC98" s="569" t="n"/>
      <c r="AD98" s="195" t="n"/>
      <c r="AE98" s="195" t="n"/>
      <c r="AF98" s="195" t="n"/>
      <c r="AG98" s="195" t="n"/>
      <c r="AH98" s="195" t="n"/>
      <c r="AI98" s="195" t="n"/>
      <c r="AJ98" s="195" t="n"/>
      <c r="AK98" s="195" t="n"/>
      <c r="AL98" s="195" t="n"/>
      <c r="AM98" s="569" t="n"/>
      <c r="AN98" s="569" t="n"/>
      <c r="AO98" s="569" t="n"/>
      <c r="AP98" s="569" t="n"/>
      <c r="AQ98" s="569" t="n"/>
      <c r="AR98" s="569" t="n"/>
      <c r="AS98" s="569" t="n"/>
      <c r="AT98" s="569" t="n"/>
      <c r="AU98" s="569" t="n"/>
      <c r="AV98" s="569" t="n"/>
      <c r="AW98" s="569" t="n"/>
      <c r="AX98" s="569" t="n"/>
      <c r="AY98" s="569" t="n"/>
      <c r="AZ98" s="569" t="n"/>
      <c r="BA98" s="569" t="n"/>
      <c r="BB98" s="569" t="n"/>
      <c r="BC98" s="569" t="n"/>
      <c r="BD98" s="569" t="n"/>
      <c r="BE98" s="569" t="n"/>
      <c r="BF98" s="569" t="n"/>
      <c r="BG98" s="569" t="n"/>
      <c r="BH98" s="569" t="n"/>
      <c r="BI98" s="569" t="n"/>
      <c r="BJ98" s="569" t="n"/>
      <c r="BK98" s="569" t="n"/>
      <c r="BL98" s="569" t="n"/>
      <c r="BM98" s="569" t="n"/>
      <c r="BN98" s="569" t="n"/>
      <c r="BO98" s="569" t="n"/>
    </row>
    <row customFormat="1" r="100" s="624" spans="1:67">
      <c r="D100" s="624" t="s">
        <v>288</v>
      </c>
      <c r="E100" s="624" t="n"/>
      <c r="F100" s="624" t="n"/>
      <c r="G100" s="624" t="n"/>
      <c r="H100" s="624" t="s">
        <v>289</v>
      </c>
      <c r="I100" s="624" t="n"/>
      <c r="J100" s="624" t="n"/>
      <c r="K100" s="621" t="n"/>
      <c r="L100" s="621" t="n"/>
      <c r="M100" s="621" t="n"/>
      <c r="P100" s="25" t="s">
        <v>290</v>
      </c>
      <c r="Q100" s="25" t="n"/>
      <c r="X100" s="624" t="n"/>
    </row>
    <row r="101" spans="1:67">
      <c r="A101" s="631" t="s">
        <v>291</v>
      </c>
      <c r="S101" s="97" t="n"/>
      <c r="T101" s="97" t="n"/>
      <c r="U101" s="97" t="n"/>
      <c r="V101" s="97" t="n"/>
    </row>
    <row r="102" spans="1:67">
      <c r="N102" s="97" t="n"/>
      <c r="O102" s="97" t="n"/>
      <c r="P102" s="112" t="n"/>
      <c r="Q102" s="112" t="n"/>
      <c r="R102" s="97" t="n"/>
      <c r="S102" s="97" t="n"/>
      <c r="T102" s="97" t="n"/>
      <c r="U102" s="97" t="n"/>
      <c r="V102" s="97" t="n"/>
    </row>
    <row r="103" spans="1:67">
      <c r="N103" s="97" t="n"/>
      <c r="O103" s="97" t="n"/>
      <c r="P103" s="112" t="n"/>
      <c r="Q103" s="112" t="n"/>
      <c r="R103" s="97" t="n"/>
      <c r="S103" s="97" t="n"/>
      <c r="T103" s="97" t="n"/>
      <c r="U103" s="97" t="n"/>
      <c r="V103" s="97" t="n"/>
    </row>
  </sheetData>
  <mergeCells count="50">
    <mergeCell ref="A101:R101"/>
    <mergeCell ref="E96:H96"/>
    <mergeCell ref="I96:L96"/>
    <mergeCell ref="E97:H97"/>
    <mergeCell ref="I97:L97"/>
    <mergeCell ref="E98:H98"/>
    <mergeCell ref="I98:L98"/>
    <mergeCell ref="E93:H93"/>
    <mergeCell ref="I93:L93"/>
    <mergeCell ref="E94:H94"/>
    <mergeCell ref="I94:L94"/>
    <mergeCell ref="E95:H95"/>
    <mergeCell ref="I95:L95"/>
    <mergeCell ref="E92:H92"/>
    <mergeCell ref="I92:L92"/>
    <mergeCell ref="B80:D80"/>
    <mergeCell ref="B81:D81"/>
    <mergeCell ref="D84:F84"/>
    <mergeCell ref="D85:F85"/>
    <mergeCell ref="D86:F86"/>
    <mergeCell ref="E89:H89"/>
    <mergeCell ref="I89:K89"/>
    <mergeCell ref="E90:H90"/>
    <mergeCell ref="I90:L90"/>
    <mergeCell ref="E91:H91"/>
    <mergeCell ref="I91:L91"/>
    <mergeCell ref="B79:D79"/>
    <mergeCell ref="B70:D70"/>
    <mergeCell ref="R70:U70"/>
    <mergeCell ref="B71:D71"/>
    <mergeCell ref="R71:U71"/>
    <mergeCell ref="B72:D72"/>
    <mergeCell ref="B73:D73"/>
    <mergeCell ref="B74:D74"/>
    <mergeCell ref="B75:D75"/>
    <mergeCell ref="B76:D76"/>
    <mergeCell ref="B77:D77"/>
    <mergeCell ref="B78:D78"/>
    <mergeCell ref="B67:D67"/>
    <mergeCell ref="R67:U67"/>
    <mergeCell ref="B68:D68"/>
    <mergeCell ref="R68:U68"/>
    <mergeCell ref="B69:D69"/>
    <mergeCell ref="R69:U69"/>
    <mergeCell ref="B66:D66"/>
    <mergeCell ref="F2:M2"/>
    <mergeCell ref="A4:B4"/>
    <mergeCell ref="F4:M4"/>
    <mergeCell ref="N5:T5"/>
    <mergeCell ref="N6:V6"/>
  </mergeCells>
  <conditionalFormatting sqref="P76:P77">
    <cfRule dxfId="28" operator="equal" priority="14" type="cellIs">
      <formula>"U"</formula>
    </cfRule>
    <cfRule dxfId="27" operator="equal" priority="13" type="cellIs">
      <formula>"U"</formula>
    </cfRule>
    <cfRule dxfId="28" operator="equal" priority="7" type="cellIs">
      <formula>"U"</formula>
    </cfRule>
    <cfRule dxfId="27" operator="equal" priority="6" type="cellIs">
      <formula>"U"</formula>
    </cfRule>
  </conditionalFormatting>
  <conditionalFormatting sqref="N62:O65 E62:M63 E11:O61">
    <cfRule dxfId="3" operator="equal" priority="12" stopIfTrue="1" type="cellIs">
      <formula>"U"</formula>
    </cfRule>
    <cfRule dxfId="3" operator="equal" priority="5" stopIfTrue="1" type="cellIs">
      <formula>"U"</formula>
    </cfRule>
  </conditionalFormatting>
  <conditionalFormatting sqref="R63:R65">
    <cfRule dxfId="2" operator="notEqual" priority="11" stopIfTrue="1" type="cellIs">
      <formula>0</formula>
    </cfRule>
    <cfRule dxfId="2" operator="notEqual" priority="4" stopIfTrue="1" type="cellIs">
      <formula>0</formula>
    </cfRule>
  </conditionalFormatting>
  <conditionalFormatting sqref="D86:D87 R69:T70 R71 V69:V71 V63:V64 G86:G87">
    <cfRule dxfId="1" operator="equal" priority="10" type="cellIs">
      <formula>"U"</formula>
    </cfRule>
    <cfRule dxfId="1" operator="equal" priority="3" type="cellIs">
      <formula>"U"</formula>
    </cfRule>
  </conditionalFormatting>
  <conditionalFormatting sqref="D86:D87 R69:V70 R71 V71 V63:V64 G86:G87">
    <cfRule dxfId="0" operator="equal" priority="9" type="cellIs">
      <formula>"U"</formula>
    </cfRule>
    <cfRule dxfId="0" operator="equal" priority="2" type="cellIs">
      <formula>"U"</formula>
    </cfRule>
  </conditionalFormatting>
  <conditionalFormatting sqref="E11:M61">
    <cfRule dxfId="3" operator="equal" priority="8" type="cellIs">
      <formula>"RA"</formula>
    </cfRule>
    <cfRule dxfId="3" operator="equal" priority="1" type="cellIs">
      <formula>"RA"</formula>
    </cfRule>
  </conditionalFormatting>
  <dataValidations count="1">
    <dataValidation allowBlank="0" operator="lessThanOrEqual" showErrorMessage="1" showInputMessage="1" sqref="B11:B14 C11:C65 B16:B65" type="textLength">
      <formula1>100</formula1>
    </dataValidation>
  </dataValidation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O102"/>
  <sheetViews>
    <sheetView topLeftCell="A6" workbookViewId="0">
      <selection activeCell="I89" sqref="I89:L97"/>
    </sheetView>
  </sheetViews>
  <sheetFormatPr baseColWidth="8" defaultColWidth="6.7109375" defaultRowHeight="12.75" outlineLevelCol="0"/>
  <cols>
    <col customWidth="1" max="1" min="1" style="97" width="7.42578125"/>
    <col customWidth="1" max="2" min="2" style="97" width="16.85546875"/>
    <col customWidth="1" max="3" min="3" style="97" width="5.85546875"/>
    <col customWidth="1" max="4" min="4" style="97" width="20.140625"/>
    <col customWidth="1" max="5" min="5" style="97" width="11.28515625"/>
    <col customWidth="1" max="6" min="6" style="97" width="7.7109375"/>
    <col customWidth="1" max="7" min="7" style="97" width="11.42578125"/>
    <col customWidth="1" max="8" min="8" style="97" width="9.28515625"/>
    <col customWidth="1" max="9" min="9" style="97" width="7.7109375"/>
    <col customWidth="1" max="10" min="10" style="97" width="8.5703125"/>
    <col customWidth="1" max="12" min="11" style="97" width="7.85546875"/>
    <col customWidth="1" max="13" min="13" style="97" width="9.42578125"/>
    <col customWidth="1" max="15" min="14" style="82" width="7.7109375"/>
    <col customWidth="1" max="16" min="16" style="80" width="5.5703125"/>
    <col customWidth="1" max="17" min="17" style="80" width="7.7109375"/>
    <col customWidth="1" max="22" min="18" style="82" width="7.7109375"/>
    <col customWidth="1" max="16384" min="23" style="97" width="6.7109375"/>
  </cols>
  <sheetData>
    <row r="1" spans="1:67">
      <c r="F1" s="64" t="n"/>
      <c r="G1" s="64" t="n"/>
      <c r="H1" s="64" t="n"/>
      <c r="I1" s="64" t="n"/>
      <c r="J1" s="64" t="n"/>
      <c r="K1" s="64" t="n"/>
      <c r="L1" s="64" t="n"/>
      <c r="M1" s="64" t="n"/>
      <c r="N1" s="65" t="n"/>
      <c r="O1" s="65" t="n"/>
    </row>
    <row r="2" spans="1:67">
      <c r="A2" s="624" t="n"/>
      <c r="B2" s="624" t="n"/>
      <c r="C2" s="624" t="n"/>
      <c r="D2" s="624" t="n"/>
      <c r="E2" s="624" t="n"/>
      <c r="F2" s="621" t="s">
        <v>175</v>
      </c>
      <c r="N2" s="10" t="n"/>
      <c r="O2" s="10" t="n"/>
      <c r="P2" s="11" t="n"/>
      <c r="Q2" s="11" t="n"/>
      <c r="R2" s="10" t="n"/>
      <c r="W2" s="97" t="n"/>
    </row>
    <row r="3" spans="1:67">
      <c r="A3" s="624" t="n"/>
      <c r="B3" s="624" t="n"/>
      <c r="C3" s="624" t="n"/>
      <c r="D3" s="624" t="n"/>
      <c r="E3" s="624" t="n"/>
      <c r="F3" s="624" t="s">
        <v>176</v>
      </c>
      <c r="G3" s="624" t="n"/>
      <c r="H3" s="624" t="n"/>
      <c r="I3" s="624" t="n"/>
      <c r="J3" s="624" t="n"/>
      <c r="K3" s="624" t="n"/>
      <c r="L3" s="624" t="n"/>
      <c r="M3" s="624" t="n"/>
      <c r="N3" s="624" t="n"/>
      <c r="O3" s="624" t="n"/>
      <c r="P3" s="25" t="n"/>
      <c r="Q3" s="25" t="n"/>
      <c r="R3" s="624" t="n"/>
      <c r="S3" s="97" t="n"/>
      <c r="T3" s="97" t="n"/>
      <c r="U3" s="97" t="n"/>
      <c r="V3" s="97" t="n"/>
      <c r="W3" s="97" t="n"/>
    </row>
    <row customHeight="1" ht="12.75" r="4" s="333" spans="1:67">
      <c r="A4" s="496" t="s">
        <v>6</v>
      </c>
      <c r="C4" s="14" t="n"/>
      <c r="D4" s="14" t="n"/>
      <c r="E4" s="15" t="n"/>
      <c r="F4" s="622" t="s">
        <v>605</v>
      </c>
      <c r="N4" s="623" t="n"/>
      <c r="O4" s="24" t="n"/>
      <c r="P4" s="18" t="n"/>
      <c r="Q4" s="18" t="n"/>
      <c r="R4" s="19" t="n"/>
      <c r="S4" s="19" t="n"/>
      <c r="T4" s="20" t="n"/>
      <c r="U4" s="20" t="n"/>
      <c r="V4" s="20" t="n"/>
      <c r="W4" s="18" t="n"/>
      <c r="X4" s="21" t="n"/>
    </row>
    <row r="5" spans="1:67">
      <c r="A5" s="624" t="s">
        <v>178</v>
      </c>
      <c r="B5" s="624" t="n"/>
      <c r="C5" s="624" t="n"/>
      <c r="D5" s="97" t="s">
        <v>606</v>
      </c>
      <c r="F5" s="624" t="n"/>
      <c r="G5" s="624" t="n"/>
      <c r="H5" s="624" t="n"/>
      <c r="I5" s="624" t="n"/>
      <c r="J5" s="624" t="n"/>
      <c r="K5" s="624" t="n"/>
      <c r="L5" s="624" t="n"/>
      <c r="M5" s="624" t="n"/>
      <c r="N5" s="624" t="s">
        <v>607</v>
      </c>
      <c r="U5" s="624" t="n"/>
      <c r="V5" s="97" t="n"/>
    </row>
    <row customHeight="1" ht="14.25" r="6" s="333" spans="1:67">
      <c r="A6" s="624" t="s">
        <v>181</v>
      </c>
      <c r="B6" s="624" t="n"/>
      <c r="C6" s="624" t="n"/>
      <c r="D6" s="97" t="s">
        <v>688</v>
      </c>
      <c r="F6" s="624" t="n"/>
      <c r="G6" s="22" t="s">
        <v>7</v>
      </c>
      <c r="H6" s="23" t="n"/>
      <c r="I6" s="24" t="n"/>
      <c r="J6" s="624" t="n"/>
      <c r="K6" s="624" t="n"/>
      <c r="L6" s="624" t="n"/>
      <c r="M6" s="624" t="n"/>
      <c r="N6" s="624" t="s">
        <v>609</v>
      </c>
    </row>
    <row r="7" spans="1:67">
      <c r="A7" s="624" t="s">
        <v>185</v>
      </c>
      <c r="B7" s="624" t="n"/>
      <c r="C7" s="624" t="n"/>
      <c r="D7" s="97" t="s">
        <v>186</v>
      </c>
      <c r="F7" s="624" t="n"/>
      <c r="G7" s="624" t="n"/>
      <c r="H7" s="624" t="n"/>
      <c r="I7" s="624" t="n"/>
      <c r="J7" s="624" t="n"/>
      <c r="K7" s="624" t="n"/>
      <c r="L7" s="624" t="n"/>
      <c r="M7" s="624" t="n"/>
      <c r="N7" s="624" t="s">
        <v>187</v>
      </c>
      <c r="O7" s="624" t="n"/>
      <c r="P7" s="624" t="n"/>
      <c r="Q7" s="25" t="n"/>
      <c r="R7" s="25" t="n"/>
      <c r="S7" s="624" t="n"/>
      <c r="T7" s="64" t="n"/>
      <c r="U7" s="64" t="n"/>
      <c r="V7" s="97" t="n"/>
    </row>
    <row customFormat="1" customHeight="1" ht="15" r="8" s="33" spans="1:67">
      <c r="A8" s="26" t="n"/>
      <c r="B8" s="26" t="n"/>
      <c r="C8" s="26" t="n"/>
      <c r="D8" s="26" t="n"/>
      <c r="E8" s="27" t="s">
        <v>137</v>
      </c>
      <c r="F8" s="327" t="s">
        <v>140</v>
      </c>
      <c r="G8" s="327" t="s">
        <v>143</v>
      </c>
      <c r="H8" s="327" t="s">
        <v>145</v>
      </c>
      <c r="I8" s="27" t="s">
        <v>148</v>
      </c>
      <c r="J8" s="27" t="s">
        <v>151</v>
      </c>
      <c r="K8" s="27" t="s">
        <v>154</v>
      </c>
      <c r="L8" s="327" t="s">
        <v>157</v>
      </c>
      <c r="M8" s="27" t="s">
        <v>160</v>
      </c>
      <c r="N8" s="28" t="n"/>
      <c r="O8" s="29" t="n"/>
      <c r="P8" s="30" t="n"/>
      <c r="Q8" s="30" t="n"/>
      <c r="R8" s="31" t="n"/>
      <c r="S8" s="31" t="n"/>
      <c r="T8" s="30" t="n"/>
      <c r="U8" s="31" t="n"/>
      <c r="V8" s="31" t="n"/>
      <c r="W8" s="32" t="n"/>
    </row>
    <row customFormat="1" r="9" s="33" spans="1:67">
      <c r="A9" s="26" t="n"/>
      <c r="B9" s="26" t="n"/>
      <c r="C9" s="26" t="n"/>
      <c r="D9" s="26" t="n"/>
      <c r="E9" s="34" t="s">
        <v>610</v>
      </c>
      <c r="F9" s="329" t="s">
        <v>611</v>
      </c>
      <c r="G9" s="329" t="s">
        <v>612</v>
      </c>
      <c r="H9" s="329" t="s">
        <v>613</v>
      </c>
      <c r="I9" s="34" t="s">
        <v>614</v>
      </c>
      <c r="J9" s="34" t="s">
        <v>615</v>
      </c>
      <c r="K9" s="34" t="s">
        <v>616</v>
      </c>
      <c r="L9" s="329" t="s">
        <v>617</v>
      </c>
      <c r="M9" s="34" t="s">
        <v>618</v>
      </c>
      <c r="N9" s="28" t="n"/>
      <c r="O9" s="29" t="n"/>
      <c r="P9" s="30" t="n"/>
      <c r="Q9" s="30" t="n"/>
      <c r="R9" s="31" t="n"/>
      <c r="S9" s="31" t="n"/>
      <c r="T9" s="30" t="n"/>
      <c r="U9" s="31" t="n"/>
      <c r="V9" s="31" t="n"/>
      <c r="W9" s="32" t="n"/>
    </row>
    <row customFormat="1" customHeight="1" ht="63.75" r="10" s="33" spans="1:67">
      <c r="A10" s="35" t="s">
        <v>189</v>
      </c>
      <c r="B10" s="35" t="s">
        <v>190</v>
      </c>
      <c r="C10" s="35" t="s">
        <v>619</v>
      </c>
      <c r="D10" s="35" t="s">
        <v>192</v>
      </c>
      <c r="E10" s="114" t="n">
        <v>4</v>
      </c>
      <c r="F10" s="115" t="n">
        <v>2</v>
      </c>
      <c r="G10" s="116" t="n">
        <v>2</v>
      </c>
      <c r="H10" s="116" t="n">
        <v>2</v>
      </c>
      <c r="I10" s="114" t="n">
        <v>3</v>
      </c>
      <c r="J10" s="114" t="n">
        <v>3</v>
      </c>
      <c r="K10" s="114" t="n">
        <v>3</v>
      </c>
      <c r="L10" s="115" t="n">
        <v>1</v>
      </c>
      <c r="M10" s="114" t="n">
        <v>4</v>
      </c>
      <c r="N10" s="28" t="s">
        <v>193</v>
      </c>
      <c r="O10" s="29" t="s">
        <v>194</v>
      </c>
      <c r="P10" s="30" t="s">
        <v>195</v>
      </c>
      <c r="Q10" s="30" t="s">
        <v>196</v>
      </c>
      <c r="R10" s="36" t="s">
        <v>197</v>
      </c>
      <c r="S10" s="36" t="s">
        <v>198</v>
      </c>
      <c r="T10" s="30" t="s">
        <v>620</v>
      </c>
      <c r="U10" s="36" t="s">
        <v>200</v>
      </c>
      <c r="V10" s="36" t="s">
        <v>201</v>
      </c>
      <c r="W10" s="32" t="n"/>
    </row>
    <row customHeight="1" ht="15" r="11" s="333" spans="1:67">
      <c r="A11" s="117" t="n">
        <v>1</v>
      </c>
      <c r="B11" s="118" t="n">
        <v>113217104001</v>
      </c>
      <c r="C11" s="56" t="s">
        <v>37</v>
      </c>
      <c r="D11" s="121" t="s">
        <v>689</v>
      </c>
      <c r="E11" s="41" t="s">
        <v>622</v>
      </c>
      <c r="F11" s="41" t="s">
        <v>622</v>
      </c>
      <c r="G11" s="41" t="s">
        <v>622</v>
      </c>
      <c r="H11" s="41" t="s">
        <v>622</v>
      </c>
      <c r="I11" s="41" t="s">
        <v>622</v>
      </c>
      <c r="J11" s="41" t="s">
        <v>622</v>
      </c>
      <c r="K11" s="41" t="s">
        <v>622</v>
      </c>
      <c r="L11" s="41" t="s">
        <v>622</v>
      </c>
      <c r="M11" s="41" t="s">
        <v>622</v>
      </c>
      <c r="N11" s="42" t="n">
        <v>24</v>
      </c>
      <c r="O11" s="42">
        <f>IF(T11=0,24-SUMIF(E11:M11,"RA",$E$10:$M$10),0)</f>
        <v/>
      </c>
      <c r="P11" s="108">
        <f>(SUM(VLOOKUP(E11,$Z$12:$AA$19,2,FALSE)*E$10,VLOOKUP(F11,$Z$12:$AA$19,2,FALSE)*F$10,VLOOKUP(G11,$Z$12:$AA$19,2,FALSE)*G$10,VLOOKUP(H11,$Z$12:$AA$19,2,FALSE)*H$10,VLOOKUP(I11,$Z$12:$AA$19,2,FALSE)*I$10,VLOOKUP(J11,$Z$12:$AA$19,2,FALSE)*J$10,VLOOKUP(K11,$Z$12:$AA$19,2,FALSE)*K$10,VLOOKUP(L11,$Z$12:$AA$19,2,FALSE)*L$10,VLOOKUP(M11,$Z$12:$AA$19,2,FALSE)*M$10))</f>
        <v/>
      </c>
      <c r="Q11" s="44">
        <f>P11/O11</f>
        <v/>
      </c>
      <c r="R11" s="45">
        <f>COUNTIF(E11:M11,"RA")</f>
        <v/>
      </c>
      <c r="S11" s="46">
        <f>COUNTIF(E11:M11,"UA")</f>
        <v/>
      </c>
      <c r="T11" s="46">
        <f>COUNTIF(E11:M11,"WH")</f>
        <v/>
      </c>
      <c r="U11" s="46" t="n"/>
      <c r="V11" s="47">
        <f>IF(R11&lt;&gt;0,"FAIL",IF(S11&gt;0,"AB",IF(T11&gt;0,"WH","PASS")))</f>
        <v/>
      </c>
      <c r="W11" s="48" t="n"/>
    </row>
    <row customHeight="1" ht="15" r="12" s="333" spans="1:67">
      <c r="A12" s="117" t="n">
        <v>2</v>
      </c>
      <c r="B12" s="118" t="n">
        <v>113217104002</v>
      </c>
      <c r="C12" s="56" t="s">
        <v>37</v>
      </c>
      <c r="D12" s="121" t="s">
        <v>690</v>
      </c>
      <c r="E12" s="41" t="s">
        <v>36</v>
      </c>
      <c r="F12" s="41" t="s">
        <v>36</v>
      </c>
      <c r="G12" s="41" t="s">
        <v>36</v>
      </c>
      <c r="H12" s="41" t="s">
        <v>36</v>
      </c>
      <c r="I12" s="41" t="s">
        <v>36</v>
      </c>
      <c r="J12" s="41" t="s">
        <v>36</v>
      </c>
      <c r="K12" s="41" t="s">
        <v>36</v>
      </c>
      <c r="L12" s="41" t="s">
        <v>36</v>
      </c>
      <c r="M12" s="41" t="s">
        <v>36</v>
      </c>
      <c r="N12" s="42" t="n">
        <v>24</v>
      </c>
      <c r="O12" s="42">
        <f>IF(T12=0,24-SUMIF(E12:M12,"RA",$E$10:$M$10),0)</f>
        <v/>
      </c>
      <c r="P12" s="108">
        <f>(SUM(VLOOKUP(E12,$Z$12:$AA$19,2,FALSE)*E$10,VLOOKUP(F12,$Z$12:$AA$19,2,FALSE)*F$10,VLOOKUP(G12,$Z$12:$AA$19,2,FALSE)*G$10,VLOOKUP(H12,$Z$12:$AA$19,2,FALSE)*H$10,VLOOKUP(I12,$Z$12:$AA$19,2,FALSE)*I$10,VLOOKUP(J12,$Z$12:$AA$19,2,FALSE)*J$10,VLOOKUP(K12,$Z$12:$AA$19,2,FALSE)*K$10,VLOOKUP(L12,$Z$12:$AA$19,2,FALSE)*L$10,VLOOKUP(M12,$Z$12:$AA$19,2,FALSE)*M$10))</f>
        <v/>
      </c>
      <c r="Q12" s="44">
        <f>P12/O12</f>
        <v/>
      </c>
      <c r="R12" s="45">
        <f>COUNTIF(E12:M12,"RA")</f>
        <v/>
      </c>
      <c r="S12" s="46">
        <f>COUNTIF(E12:M12,"UA")</f>
        <v/>
      </c>
      <c r="T12" s="46">
        <f>COUNTIF(E12:M12,"WH")</f>
        <v/>
      </c>
      <c r="U12" s="49" t="n"/>
      <c r="V12" s="47">
        <f>IF(R12&lt;&gt;0,"FAIL",IF(S12&gt;0,"AB",IF(T12&gt;0,"WH","PASS")))</f>
        <v/>
      </c>
      <c r="W12" s="48" t="n"/>
      <c r="Z12" s="41" t="s">
        <v>622</v>
      </c>
      <c r="AA12" s="50" t="n">
        <v>10</v>
      </c>
      <c r="AB12" s="97" t="s">
        <v>624</v>
      </c>
    </row>
    <row customHeight="1" ht="15" r="13" s="333" spans="1:67">
      <c r="A13" s="117" t="n">
        <v>3</v>
      </c>
      <c r="B13" s="118" t="n">
        <v>113217104007</v>
      </c>
      <c r="C13" s="56" t="s">
        <v>37</v>
      </c>
      <c r="D13" s="121" t="s">
        <v>691</v>
      </c>
      <c r="E13" s="41" t="s">
        <v>626</v>
      </c>
      <c r="F13" s="41" t="s">
        <v>626</v>
      </c>
      <c r="G13" s="41" t="s">
        <v>626</v>
      </c>
      <c r="H13" s="41" t="s">
        <v>626</v>
      </c>
      <c r="I13" s="41" t="s">
        <v>626</v>
      </c>
      <c r="J13" s="41" t="s">
        <v>626</v>
      </c>
      <c r="K13" s="41" t="s">
        <v>626</v>
      </c>
      <c r="L13" s="41" t="s">
        <v>626</v>
      </c>
      <c r="M13" s="41" t="s">
        <v>626</v>
      </c>
      <c r="N13" s="42" t="n">
        <v>24</v>
      </c>
      <c r="O13" s="42">
        <f>IF(T13=0,24-SUMIF(E13:M13,"RA",$E$10:$M$10),0)</f>
        <v/>
      </c>
      <c r="P13" s="108">
        <f>(SUM(VLOOKUP(E13,$Z$12:$AA$19,2,FALSE)*E$10,VLOOKUP(F13,$Z$12:$AA$19,2,FALSE)*F$10,VLOOKUP(G13,$Z$12:$AA$19,2,FALSE)*G$10,VLOOKUP(H13,$Z$12:$AA$19,2,FALSE)*H$10,VLOOKUP(I13,$Z$12:$AA$19,2,FALSE)*I$10,VLOOKUP(J13,$Z$12:$AA$19,2,FALSE)*J$10,VLOOKUP(K13,$Z$12:$AA$19,2,FALSE)*K$10,VLOOKUP(L13,$Z$12:$AA$19,2,FALSE)*L$10,VLOOKUP(M13,$Z$12:$AA$19,2,FALSE)*M$10))</f>
        <v/>
      </c>
      <c r="Q13" s="44">
        <f>P13/O13</f>
        <v/>
      </c>
      <c r="R13" s="45">
        <f>COUNTIF(E13:M13,"RA")</f>
        <v/>
      </c>
      <c r="S13" s="46">
        <f>COUNTIF(E13:M13,"UA")</f>
        <v/>
      </c>
      <c r="T13" s="46">
        <f>COUNTIF(E13:M13,"WH")</f>
        <v/>
      </c>
      <c r="U13" s="46" t="n"/>
      <c r="V13" s="47">
        <f>IF(R13&lt;&gt;0,"FAIL",IF(S13&gt;0,"AB",IF(T13&gt;0,"WH","PASS")))</f>
        <v/>
      </c>
      <c r="W13" s="48" t="n"/>
      <c r="Z13" s="41" t="s">
        <v>626</v>
      </c>
      <c r="AA13" s="50" t="n">
        <v>9</v>
      </c>
      <c r="AB13" s="97" t="s">
        <v>627</v>
      </c>
    </row>
    <row customHeight="1" ht="15" r="14" s="333" spans="1:67">
      <c r="A14" s="117" t="n">
        <v>4</v>
      </c>
      <c r="B14" s="118" t="n">
        <v>113217104009</v>
      </c>
      <c r="C14" s="56" t="s">
        <v>37</v>
      </c>
      <c r="D14" s="121" t="s">
        <v>692</v>
      </c>
      <c r="E14" s="41" t="s">
        <v>631</v>
      </c>
      <c r="F14" s="41" t="s">
        <v>631</v>
      </c>
      <c r="G14" s="41" t="s">
        <v>631</v>
      </c>
      <c r="H14" s="41" t="s">
        <v>631</v>
      </c>
      <c r="I14" s="41" t="s">
        <v>631</v>
      </c>
      <c r="J14" s="41" t="s">
        <v>631</v>
      </c>
      <c r="K14" s="41" t="s">
        <v>631</v>
      </c>
      <c r="L14" s="41" t="s">
        <v>631</v>
      </c>
      <c r="M14" s="41" t="s">
        <v>631</v>
      </c>
      <c r="N14" s="42" t="n">
        <v>24</v>
      </c>
      <c r="O14" s="42">
        <f>IF(T14=0,24-SUMIF(E14:M14,"RA",$E$10:$M$10),0)</f>
        <v/>
      </c>
      <c r="P14" s="108">
        <f>(SUM(VLOOKUP(E14,$Z$12:$AA$19,2,FALSE)*E$10,VLOOKUP(F14,$Z$12:$AA$19,2,FALSE)*F$10,VLOOKUP(G14,$Z$12:$AA$19,2,FALSE)*G$10,VLOOKUP(H14,$Z$12:$AA$19,2,FALSE)*H$10,VLOOKUP(I14,$Z$12:$AA$19,2,FALSE)*I$10,VLOOKUP(J14,$Z$12:$AA$19,2,FALSE)*J$10,VLOOKUP(K14,$Z$12:$AA$19,2,FALSE)*K$10,VLOOKUP(L14,$Z$12:$AA$19,2,FALSE)*L$10,VLOOKUP(M14,$Z$12:$AA$19,2,FALSE)*M$10))</f>
        <v/>
      </c>
      <c r="Q14" s="44">
        <f>P14/O14</f>
        <v/>
      </c>
      <c r="R14" s="45">
        <f>COUNTIF(E14:M14,"RA")</f>
        <v/>
      </c>
      <c r="S14" s="46">
        <f>COUNTIF(E14:M14,"UA")</f>
        <v/>
      </c>
      <c r="T14" s="46">
        <f>COUNTIF(E14:M14,"WH")</f>
        <v/>
      </c>
      <c r="U14" s="46" t="n"/>
      <c r="V14" s="47">
        <f>IF(R14&lt;&gt;0,"FAIL",IF(S14&gt;0,"AB",IF(T14&gt;0,"WH","PASS")))</f>
        <v/>
      </c>
      <c r="W14" s="51" t="n"/>
      <c r="Z14" s="41" t="s">
        <v>36</v>
      </c>
      <c r="AA14" s="50" t="n">
        <v>8</v>
      </c>
      <c r="AB14" s="97" t="s">
        <v>629</v>
      </c>
    </row>
    <row customHeight="1" ht="15" r="15" s="333" spans="1:67">
      <c r="A15" s="117" t="n">
        <v>5</v>
      </c>
      <c r="B15" s="118" t="n">
        <v>113217104012</v>
      </c>
      <c r="C15" s="56" t="s">
        <v>37</v>
      </c>
      <c r="D15" s="121" t="s">
        <v>693</v>
      </c>
      <c r="E15" s="41" t="s">
        <v>37</v>
      </c>
      <c r="F15" s="41" t="s">
        <v>37</v>
      </c>
      <c r="G15" s="41" t="s">
        <v>37</v>
      </c>
      <c r="H15" s="41" t="s">
        <v>37</v>
      </c>
      <c r="I15" s="41" t="s">
        <v>37</v>
      </c>
      <c r="J15" s="41" t="s">
        <v>37</v>
      </c>
      <c r="K15" s="41" t="s">
        <v>37</v>
      </c>
      <c r="L15" s="41" t="s">
        <v>37</v>
      </c>
      <c r="M15" s="41" t="s">
        <v>37</v>
      </c>
      <c r="N15" s="42" t="n">
        <v>24</v>
      </c>
      <c r="O15" s="42">
        <f>IF(T15=0,24-SUMIF(E15:M15,"RA",$E$10:$M$10),0)</f>
        <v/>
      </c>
      <c r="P15" s="108">
        <f>(SUM(VLOOKUP(E15,$Z$12:$AA$19,2,FALSE)*E$10,VLOOKUP(F15,$Z$12:$AA$19,2,FALSE)*F$10,VLOOKUP(G15,$Z$12:$AA$19,2,FALSE)*G$10,VLOOKUP(H15,$Z$12:$AA$19,2,FALSE)*H$10,VLOOKUP(I15,$Z$12:$AA$19,2,FALSE)*I$10,VLOOKUP(J15,$Z$12:$AA$19,2,FALSE)*J$10,VLOOKUP(K15,$Z$12:$AA$19,2,FALSE)*K$10,VLOOKUP(L15,$Z$12:$AA$19,2,FALSE)*L$10,VLOOKUP(M15,$Z$12:$AA$19,2,FALSE)*M$10))</f>
        <v/>
      </c>
      <c r="Q15" s="44">
        <f>P15/O15</f>
        <v/>
      </c>
      <c r="R15" s="45">
        <f>COUNTIF(E15:M15,"RA")</f>
        <v/>
      </c>
      <c r="S15" s="46">
        <f>COUNTIF(E15:M15,"UA")</f>
        <v/>
      </c>
      <c r="T15" s="46">
        <f>COUNTIF(E15:M15,"WH")</f>
        <v/>
      </c>
      <c r="U15" s="49" t="n"/>
      <c r="V15" s="47">
        <f>IF(R15&lt;&gt;0,"FAIL",IF(S15&gt;0,"AB",IF(T15&gt;0,"WH","PASS")))</f>
        <v/>
      </c>
      <c r="W15" s="51" t="n"/>
      <c r="Z15" s="41" t="s">
        <v>631</v>
      </c>
      <c r="AA15" s="50" t="n">
        <v>7</v>
      </c>
      <c r="AB15" s="97" t="s">
        <v>632</v>
      </c>
    </row>
    <row customHeight="1" ht="15" r="16" s="333" spans="1:67">
      <c r="A16" s="117" t="n">
        <v>6</v>
      </c>
      <c r="B16" s="118" t="n">
        <v>113217104019</v>
      </c>
      <c r="C16" s="56" t="s">
        <v>37</v>
      </c>
      <c r="D16" s="121" t="s">
        <v>694</v>
      </c>
      <c r="E16" s="41" t="s">
        <v>622</v>
      </c>
      <c r="F16" s="41" t="s">
        <v>622</v>
      </c>
      <c r="G16" s="41" t="s">
        <v>622</v>
      </c>
      <c r="H16" s="41" t="s">
        <v>622</v>
      </c>
      <c r="I16" s="41" t="s">
        <v>622</v>
      </c>
      <c r="J16" s="41" t="s">
        <v>622</v>
      </c>
      <c r="K16" s="41" t="s">
        <v>622</v>
      </c>
      <c r="L16" s="41" t="s">
        <v>622</v>
      </c>
      <c r="M16" s="41" t="s">
        <v>622</v>
      </c>
      <c r="N16" s="42" t="n">
        <v>24</v>
      </c>
      <c r="O16" s="42">
        <f>IF(T16=0,24-SUMIF(E16:M16,"RA",$E$10:$M$10),0)</f>
        <v/>
      </c>
      <c r="P16" s="108">
        <f>(SUM(VLOOKUP(E16,$Z$12:$AA$19,2,FALSE)*E$10,VLOOKUP(F16,$Z$12:$AA$19,2,FALSE)*F$10,VLOOKUP(G16,$Z$12:$AA$19,2,FALSE)*G$10,VLOOKUP(H16,$Z$12:$AA$19,2,FALSE)*H$10,VLOOKUP(I16,$Z$12:$AA$19,2,FALSE)*I$10,VLOOKUP(J16,$Z$12:$AA$19,2,FALSE)*J$10,VLOOKUP(K16,$Z$12:$AA$19,2,FALSE)*K$10,VLOOKUP(L16,$Z$12:$AA$19,2,FALSE)*L$10,VLOOKUP(M16,$Z$12:$AA$19,2,FALSE)*M$10))</f>
        <v/>
      </c>
      <c r="Q16" s="44">
        <f>P16/O16</f>
        <v/>
      </c>
      <c r="R16" s="45">
        <f>COUNTIF(E16:M16,"RA")</f>
        <v/>
      </c>
      <c r="S16" s="46">
        <f>COUNTIF(E16:M16,"UA")</f>
        <v/>
      </c>
      <c r="T16" s="46">
        <f>COUNTIF(E16:M16,"WH")</f>
        <v/>
      </c>
      <c r="U16" s="46" t="n"/>
      <c r="V16" s="47">
        <f>IF(R16&lt;&gt;0,"FAIL",IF(S16&gt;0,"AB",IF(T16&gt;0,"WH","PASS")))</f>
        <v/>
      </c>
      <c r="W16" s="51" t="n"/>
      <c r="Z16" s="41" t="s">
        <v>37</v>
      </c>
      <c r="AA16" s="50" t="n">
        <v>6</v>
      </c>
      <c r="AB16" s="97" t="s">
        <v>634</v>
      </c>
    </row>
    <row customHeight="1" ht="15" r="17" s="333" spans="1:67">
      <c r="A17" s="117" t="n">
        <v>7</v>
      </c>
      <c r="B17" s="118" t="n">
        <v>113217104021</v>
      </c>
      <c r="C17" s="56" t="s">
        <v>37</v>
      </c>
      <c r="D17" s="121" t="s">
        <v>695</v>
      </c>
      <c r="E17" s="41" t="s">
        <v>622</v>
      </c>
      <c r="F17" s="41" t="s">
        <v>622</v>
      </c>
      <c r="G17" s="41" t="s">
        <v>622</v>
      </c>
      <c r="H17" s="41" t="s">
        <v>622</v>
      </c>
      <c r="I17" s="41" t="s">
        <v>622</v>
      </c>
      <c r="J17" s="41" t="s">
        <v>622</v>
      </c>
      <c r="K17" s="41" t="s">
        <v>622</v>
      </c>
      <c r="L17" s="41" t="s">
        <v>622</v>
      </c>
      <c r="M17" s="41" t="s">
        <v>622</v>
      </c>
      <c r="N17" s="42" t="n">
        <v>24</v>
      </c>
      <c r="O17" s="42">
        <f>IF(T17=0,24-SUMIF(E17:M17,"RA",$E$10:$M$10),0)</f>
        <v/>
      </c>
      <c r="P17" s="108">
        <f>(SUM(VLOOKUP(E17,$Z$12:$AA$19,2,FALSE)*E$10,VLOOKUP(F17,$Z$12:$AA$19,2,FALSE)*F$10,VLOOKUP(G17,$Z$12:$AA$19,2,FALSE)*G$10,VLOOKUP(H17,$Z$12:$AA$19,2,FALSE)*H$10,VLOOKUP(I17,$Z$12:$AA$19,2,FALSE)*I$10,VLOOKUP(J17,$Z$12:$AA$19,2,FALSE)*J$10,VLOOKUP(K17,$Z$12:$AA$19,2,FALSE)*K$10,VLOOKUP(L17,$Z$12:$AA$19,2,FALSE)*L$10,VLOOKUP(M17,$Z$12:$AA$19,2,FALSE)*M$10))</f>
        <v/>
      </c>
      <c r="Q17" s="44">
        <f>P17/O17</f>
        <v/>
      </c>
      <c r="R17" s="45">
        <f>COUNTIF(E17:M17,"RA")</f>
        <v/>
      </c>
      <c r="S17" s="46">
        <f>COUNTIF(E17:M17,"UA")</f>
        <v/>
      </c>
      <c r="T17" s="46">
        <f>COUNTIF(E17:M17,"WH")</f>
        <v/>
      </c>
      <c r="U17" s="46" t="n"/>
      <c r="V17" s="47">
        <f>IF(R17&lt;&gt;0,"FAIL",IF(S17&gt;0,"AB",IF(T17&gt;0,"WH","PASS")))</f>
        <v/>
      </c>
      <c r="W17" s="51" t="n"/>
      <c r="Z17" s="53" t="s">
        <v>635</v>
      </c>
      <c r="AA17" s="54" t="n">
        <v>0</v>
      </c>
      <c r="AB17" s="97" t="s">
        <v>636</v>
      </c>
    </row>
    <row customHeight="1" ht="15" r="18" s="333" spans="1:67">
      <c r="A18" s="117" t="n">
        <v>8</v>
      </c>
      <c r="B18" s="118" t="n">
        <v>113217104023</v>
      </c>
      <c r="C18" s="56" t="s">
        <v>37</v>
      </c>
      <c r="D18" s="121" t="s">
        <v>696</v>
      </c>
      <c r="E18" s="41" t="s">
        <v>622</v>
      </c>
      <c r="F18" s="41" t="s">
        <v>622</v>
      </c>
      <c r="G18" s="41" t="s">
        <v>622</v>
      </c>
      <c r="H18" s="41" t="s">
        <v>622</v>
      </c>
      <c r="I18" s="41" t="s">
        <v>622</v>
      </c>
      <c r="J18" s="41" t="s">
        <v>622</v>
      </c>
      <c r="K18" s="41" t="s">
        <v>622</v>
      </c>
      <c r="L18" s="41" t="s">
        <v>622</v>
      </c>
      <c r="M18" s="41" t="s">
        <v>622</v>
      </c>
      <c r="N18" s="42" t="n">
        <v>24</v>
      </c>
      <c r="O18" s="42">
        <f>IF(T18=0,24-SUMIF(E18:M18,"RA",$E$10:$M$10),0)</f>
        <v/>
      </c>
      <c r="P18" s="108">
        <f>(SUM(VLOOKUP(E18,$Z$12:$AA$19,2,FALSE)*E$10,VLOOKUP(F18,$Z$12:$AA$19,2,FALSE)*F$10,VLOOKUP(G18,$Z$12:$AA$19,2,FALSE)*G$10,VLOOKUP(H18,$Z$12:$AA$19,2,FALSE)*H$10,VLOOKUP(I18,$Z$12:$AA$19,2,FALSE)*I$10,VLOOKUP(J18,$Z$12:$AA$19,2,FALSE)*J$10,VLOOKUP(K18,$Z$12:$AA$19,2,FALSE)*K$10,VLOOKUP(L18,$Z$12:$AA$19,2,FALSE)*L$10,VLOOKUP(M18,$Z$12:$AA$19,2,FALSE)*M$10))</f>
        <v/>
      </c>
      <c r="Q18" s="44">
        <f>P18/O18</f>
        <v/>
      </c>
      <c r="R18" s="45">
        <f>COUNTIF(E18:M18,"RA")</f>
        <v/>
      </c>
      <c r="S18" s="46">
        <f>COUNTIF(E18:M18,"UA")</f>
        <v/>
      </c>
      <c r="T18" s="46">
        <f>COUNTIF(E18:M18,"WH")</f>
        <v/>
      </c>
      <c r="U18" s="49" t="n"/>
      <c r="V18" s="47">
        <f>IF(R18&lt;&gt;0,"FAIL",IF(S18&gt;0,"AB",IF(T18&gt;0,"WH","PASS")))</f>
        <v/>
      </c>
      <c r="W18" s="51" t="n"/>
      <c r="Z18" s="56" t="s">
        <v>638</v>
      </c>
      <c r="AA18" s="56" t="n">
        <v>0</v>
      </c>
      <c r="AB18" s="97" t="s">
        <v>639</v>
      </c>
    </row>
    <row customHeight="1" ht="15" r="19" s="333" spans="1:67">
      <c r="A19" s="117" t="n">
        <v>9</v>
      </c>
      <c r="B19" s="118" t="n">
        <v>113217104024</v>
      </c>
      <c r="C19" s="56" t="s">
        <v>37</v>
      </c>
      <c r="D19" s="121" t="s">
        <v>697</v>
      </c>
      <c r="E19" s="41" t="s">
        <v>622</v>
      </c>
      <c r="F19" s="41" t="s">
        <v>622</v>
      </c>
      <c r="G19" s="41" t="s">
        <v>622</v>
      </c>
      <c r="H19" s="41" t="s">
        <v>622</v>
      </c>
      <c r="I19" s="41" t="s">
        <v>622</v>
      </c>
      <c r="J19" s="41" t="s">
        <v>622</v>
      </c>
      <c r="K19" s="41" t="s">
        <v>622</v>
      </c>
      <c r="L19" s="41" t="s">
        <v>622</v>
      </c>
      <c r="M19" s="41" t="s">
        <v>622</v>
      </c>
      <c r="N19" s="42" t="n">
        <v>24</v>
      </c>
      <c r="O19" s="42">
        <f>IF(T19=0,24-SUMIF(E19:M19,"RA",$E$10:$M$10),0)</f>
        <v/>
      </c>
      <c r="P19" s="108">
        <f>(SUM(VLOOKUP(E19,$Z$12:$AA$19,2,FALSE)*E$10,VLOOKUP(F19,$Z$12:$AA$19,2,FALSE)*F$10,VLOOKUP(G19,$Z$12:$AA$19,2,FALSE)*G$10,VLOOKUP(H19,$Z$12:$AA$19,2,FALSE)*H$10,VLOOKUP(I19,$Z$12:$AA$19,2,FALSE)*I$10,VLOOKUP(J19,$Z$12:$AA$19,2,FALSE)*J$10,VLOOKUP(K19,$Z$12:$AA$19,2,FALSE)*K$10,VLOOKUP(L19,$Z$12:$AA$19,2,FALSE)*L$10,VLOOKUP(M19,$Z$12:$AA$19,2,FALSE)*M$10))</f>
        <v/>
      </c>
      <c r="Q19" s="44">
        <f>P19/O19</f>
        <v/>
      </c>
      <c r="R19" s="45">
        <f>COUNTIF(E19:M19,"RA")</f>
        <v/>
      </c>
      <c r="S19" s="46">
        <f>COUNTIF(E19:M19,"UA")</f>
        <v/>
      </c>
      <c r="T19" s="46">
        <f>COUNTIF(E19:M19,"WH")</f>
        <v/>
      </c>
      <c r="U19" s="46" t="n"/>
      <c r="V19" s="47">
        <f>IF(R19&lt;&gt;0,"FAIL",IF(S19&gt;0,"AB",IF(T19&gt;0,"WH","PASS")))</f>
        <v/>
      </c>
      <c r="W19" s="51" t="n"/>
      <c r="Z19" s="56" t="s">
        <v>641</v>
      </c>
      <c r="AA19" s="56" t="n">
        <v>0</v>
      </c>
      <c r="AB19" s="97" t="s">
        <v>642</v>
      </c>
    </row>
    <row customHeight="1" ht="15" r="20" s="333" spans="1:67">
      <c r="A20" s="117" t="n">
        <v>10</v>
      </c>
      <c r="B20" s="118" t="n">
        <v>113217104026</v>
      </c>
      <c r="C20" s="56" t="s">
        <v>37</v>
      </c>
      <c r="D20" s="121" t="s">
        <v>698</v>
      </c>
      <c r="E20" s="41" t="s">
        <v>622</v>
      </c>
      <c r="F20" s="41" t="s">
        <v>622</v>
      </c>
      <c r="G20" s="41" t="s">
        <v>622</v>
      </c>
      <c r="H20" s="41" t="s">
        <v>622</v>
      </c>
      <c r="I20" s="41" t="s">
        <v>622</v>
      </c>
      <c r="J20" s="41" t="s">
        <v>622</v>
      </c>
      <c r="K20" s="41" t="s">
        <v>622</v>
      </c>
      <c r="L20" s="41" t="s">
        <v>622</v>
      </c>
      <c r="M20" s="41" t="s">
        <v>622</v>
      </c>
      <c r="N20" s="42" t="n">
        <v>24</v>
      </c>
      <c r="O20" s="42">
        <f>IF(T20=0,24-SUMIF(E20:M20,"RA",$E$10:$M$10),0)</f>
        <v/>
      </c>
      <c r="P20" s="108">
        <f>(SUM(VLOOKUP(E20,$Z$12:$AA$19,2,FALSE)*E$10,VLOOKUP(F20,$Z$12:$AA$19,2,FALSE)*F$10,VLOOKUP(G20,$Z$12:$AA$19,2,FALSE)*G$10,VLOOKUP(H20,$Z$12:$AA$19,2,FALSE)*H$10,VLOOKUP(I20,$Z$12:$AA$19,2,FALSE)*I$10,VLOOKUP(J20,$Z$12:$AA$19,2,FALSE)*J$10,VLOOKUP(K20,$Z$12:$AA$19,2,FALSE)*K$10,VLOOKUP(L20,$Z$12:$AA$19,2,FALSE)*L$10,VLOOKUP(M20,$Z$12:$AA$19,2,FALSE)*M$10))</f>
        <v/>
      </c>
      <c r="Q20" s="44">
        <f>P20/O20</f>
        <v/>
      </c>
      <c r="R20" s="45">
        <f>COUNTIF(E20:M20,"RA")</f>
        <v/>
      </c>
      <c r="S20" s="46">
        <f>COUNTIF(E20:M20,"UA")</f>
        <v/>
      </c>
      <c r="T20" s="46">
        <f>COUNTIF(E20:M20,"WH")</f>
        <v/>
      </c>
      <c r="U20" s="46" t="n"/>
      <c r="V20" s="47">
        <f>IF(R20&lt;&gt;0,"FAIL",IF(S20&gt;0,"AB",IF(T20&gt;0,"WH","PASS")))</f>
        <v/>
      </c>
      <c r="W20" s="51" t="n"/>
    </row>
    <row customHeight="1" ht="15" r="21" s="333" spans="1:67">
      <c r="A21" s="117" t="n">
        <v>11</v>
      </c>
      <c r="B21" s="118" t="n">
        <v>113217104031</v>
      </c>
      <c r="C21" s="56" t="s">
        <v>37</v>
      </c>
      <c r="D21" s="121" t="s">
        <v>699</v>
      </c>
      <c r="E21" s="41" t="s">
        <v>622</v>
      </c>
      <c r="F21" s="41" t="s">
        <v>622</v>
      </c>
      <c r="G21" s="41" t="s">
        <v>622</v>
      </c>
      <c r="H21" s="41" t="s">
        <v>622</v>
      </c>
      <c r="I21" s="41" t="s">
        <v>622</v>
      </c>
      <c r="J21" s="41" t="s">
        <v>622</v>
      </c>
      <c r="K21" s="41" t="s">
        <v>622</v>
      </c>
      <c r="L21" s="41" t="s">
        <v>622</v>
      </c>
      <c r="M21" s="41" t="s">
        <v>622</v>
      </c>
      <c r="N21" s="42" t="n">
        <v>24</v>
      </c>
      <c r="O21" s="42">
        <f>IF(T21=0,24-SUMIF(E21:M21,"RA",$E$10:$M$10),0)</f>
        <v/>
      </c>
      <c r="P21" s="108">
        <f>(SUM(VLOOKUP(E21,$Z$12:$AA$19,2,FALSE)*E$10,VLOOKUP(F21,$Z$12:$AA$19,2,FALSE)*F$10,VLOOKUP(G21,$Z$12:$AA$19,2,FALSE)*G$10,VLOOKUP(H21,$Z$12:$AA$19,2,FALSE)*H$10,VLOOKUP(I21,$Z$12:$AA$19,2,FALSE)*I$10,VLOOKUP(J21,$Z$12:$AA$19,2,FALSE)*J$10,VLOOKUP(K21,$Z$12:$AA$19,2,FALSE)*K$10,VLOOKUP(L21,$Z$12:$AA$19,2,FALSE)*L$10,VLOOKUP(M21,$Z$12:$AA$19,2,FALSE)*M$10))</f>
        <v/>
      </c>
      <c r="Q21" s="44">
        <f>P21/O21</f>
        <v/>
      </c>
      <c r="R21" s="45">
        <f>COUNTIF(E21:M21,"RA")</f>
        <v/>
      </c>
      <c r="S21" s="46">
        <f>COUNTIF(E21:M21,"UA")</f>
        <v/>
      </c>
      <c r="T21" s="46">
        <f>COUNTIF(E21:M21,"WH")</f>
        <v/>
      </c>
      <c r="U21" s="49" t="n"/>
      <c r="V21" s="47">
        <f>IF(R21&lt;&gt;0,"FAIL",IF(S21&gt;0,"AB",IF(T21&gt;0,"WH","PASS")))</f>
        <v/>
      </c>
      <c r="W21" s="51" t="n"/>
    </row>
    <row customHeight="1" ht="15" r="22" s="333" spans="1:67">
      <c r="A22" s="117" t="n">
        <v>12</v>
      </c>
      <c r="B22" s="118" t="n">
        <v>113217104032</v>
      </c>
      <c r="C22" s="56" t="s">
        <v>37</v>
      </c>
      <c r="D22" s="121" t="s">
        <v>700</v>
      </c>
      <c r="E22" s="41" t="s">
        <v>622</v>
      </c>
      <c r="F22" s="41" t="s">
        <v>622</v>
      </c>
      <c r="G22" s="41" t="s">
        <v>622</v>
      </c>
      <c r="H22" s="41" t="s">
        <v>622</v>
      </c>
      <c r="I22" s="41" t="s">
        <v>622</v>
      </c>
      <c r="J22" s="41" t="s">
        <v>622</v>
      </c>
      <c r="K22" s="41" t="s">
        <v>622</v>
      </c>
      <c r="L22" s="41" t="s">
        <v>622</v>
      </c>
      <c r="M22" s="41" t="s">
        <v>622</v>
      </c>
      <c r="N22" s="42" t="n">
        <v>24</v>
      </c>
      <c r="O22" s="42">
        <f>IF(T22=0,24-SUMIF(E22:M22,"RA",$E$10:$M$10),0)</f>
        <v/>
      </c>
      <c r="P22" s="108">
        <f>(SUM(VLOOKUP(E22,$Z$12:$AA$19,2,FALSE)*E$10,VLOOKUP(F22,$Z$12:$AA$19,2,FALSE)*F$10,VLOOKUP(G22,$Z$12:$AA$19,2,FALSE)*G$10,VLOOKUP(H22,$Z$12:$AA$19,2,FALSE)*H$10,VLOOKUP(I22,$Z$12:$AA$19,2,FALSE)*I$10,VLOOKUP(J22,$Z$12:$AA$19,2,FALSE)*J$10,VLOOKUP(K22,$Z$12:$AA$19,2,FALSE)*K$10,VLOOKUP(L22,$Z$12:$AA$19,2,FALSE)*L$10,VLOOKUP(M22,$Z$12:$AA$19,2,FALSE)*M$10))</f>
        <v/>
      </c>
      <c r="Q22" s="44">
        <f>P22/O22</f>
        <v/>
      </c>
      <c r="R22" s="45">
        <f>COUNTIF(E22:M22,"RA")</f>
        <v/>
      </c>
      <c r="S22" s="46">
        <f>COUNTIF(E22:M22,"UA")</f>
        <v/>
      </c>
      <c r="T22" s="46">
        <f>COUNTIF(E22:M22,"WH")</f>
        <v/>
      </c>
      <c r="U22" s="46" t="n"/>
      <c r="V22" s="47">
        <f>IF(R22&lt;&gt;0,"FAIL",IF(S22&gt;0,"AB",IF(T22&gt;0,"WH","PASS")))</f>
        <v/>
      </c>
      <c r="W22" s="51" t="n"/>
    </row>
    <row customHeight="1" ht="15" r="23" s="333" spans="1:67">
      <c r="A23" s="117" t="n">
        <v>13</v>
      </c>
      <c r="B23" s="118" t="n">
        <v>113217104033</v>
      </c>
      <c r="C23" s="56" t="s">
        <v>37</v>
      </c>
      <c r="D23" s="121" t="s">
        <v>701</v>
      </c>
      <c r="E23" s="41" t="s">
        <v>622</v>
      </c>
      <c r="F23" s="41" t="s">
        <v>622</v>
      </c>
      <c r="G23" s="41" t="s">
        <v>622</v>
      </c>
      <c r="H23" s="41" t="s">
        <v>622</v>
      </c>
      <c r="I23" s="41" t="s">
        <v>622</v>
      </c>
      <c r="J23" s="41" t="s">
        <v>622</v>
      </c>
      <c r="K23" s="41" t="s">
        <v>622</v>
      </c>
      <c r="L23" s="41" t="s">
        <v>622</v>
      </c>
      <c r="M23" s="41" t="s">
        <v>622</v>
      </c>
      <c r="N23" s="42" t="n">
        <v>24</v>
      </c>
      <c r="O23" s="42">
        <f>IF(T23=0,24-SUMIF(E23:M23,"RA",$E$10:$M$10),0)</f>
        <v/>
      </c>
      <c r="P23" s="108">
        <f>(SUM(VLOOKUP(E23,$Z$12:$AA$19,2,FALSE)*E$10,VLOOKUP(F23,$Z$12:$AA$19,2,FALSE)*F$10,VLOOKUP(G23,$Z$12:$AA$19,2,FALSE)*G$10,VLOOKUP(H23,$Z$12:$AA$19,2,FALSE)*H$10,VLOOKUP(I23,$Z$12:$AA$19,2,FALSE)*I$10,VLOOKUP(J23,$Z$12:$AA$19,2,FALSE)*J$10,VLOOKUP(K23,$Z$12:$AA$19,2,FALSE)*K$10,VLOOKUP(L23,$Z$12:$AA$19,2,FALSE)*L$10,VLOOKUP(M23,$Z$12:$AA$19,2,FALSE)*M$10))</f>
        <v/>
      </c>
      <c r="Q23" s="44">
        <f>P23/O23</f>
        <v/>
      </c>
      <c r="R23" s="45">
        <f>COUNTIF(E23:M23,"RA")</f>
        <v/>
      </c>
      <c r="S23" s="46">
        <f>COUNTIF(E23:M23,"UA")</f>
        <v/>
      </c>
      <c r="T23" s="46">
        <f>COUNTIF(E23:M23,"WH")</f>
        <v/>
      </c>
      <c r="U23" s="46" t="n"/>
      <c r="V23" s="47">
        <f>IF(R23&lt;&gt;0,"FAIL",IF(S23&gt;0,"AB",IF(T23&gt;0,"WH","PASS")))</f>
        <v/>
      </c>
      <c r="W23" s="51" t="n"/>
    </row>
    <row customHeight="1" ht="15" r="24" s="333" spans="1:67">
      <c r="A24" s="117" t="n">
        <v>14</v>
      </c>
      <c r="B24" s="118" t="n">
        <v>113217104036</v>
      </c>
      <c r="C24" s="56" t="s">
        <v>37</v>
      </c>
      <c r="D24" s="121" t="s">
        <v>702</v>
      </c>
      <c r="E24" s="41" t="s">
        <v>622</v>
      </c>
      <c r="F24" s="41" t="s">
        <v>622</v>
      </c>
      <c r="G24" s="41" t="s">
        <v>622</v>
      </c>
      <c r="H24" s="41" t="s">
        <v>622</v>
      </c>
      <c r="I24" s="41" t="s">
        <v>622</v>
      </c>
      <c r="J24" s="41" t="s">
        <v>622</v>
      </c>
      <c r="K24" s="41" t="s">
        <v>622</v>
      </c>
      <c r="L24" s="41" t="s">
        <v>622</v>
      </c>
      <c r="M24" s="41" t="s">
        <v>622</v>
      </c>
      <c r="N24" s="42" t="n">
        <v>24</v>
      </c>
      <c r="O24" s="42">
        <f>IF(T24=0,24-SUMIF(E24:M24,"RA",$E$10:$M$10),0)</f>
        <v/>
      </c>
      <c r="P24" s="108">
        <f>(SUM(VLOOKUP(E24,$Z$12:$AA$19,2,FALSE)*E$10,VLOOKUP(F24,$Z$12:$AA$19,2,FALSE)*F$10,VLOOKUP(G24,$Z$12:$AA$19,2,FALSE)*G$10,VLOOKUP(H24,$Z$12:$AA$19,2,FALSE)*H$10,VLOOKUP(I24,$Z$12:$AA$19,2,FALSE)*I$10,VLOOKUP(J24,$Z$12:$AA$19,2,FALSE)*J$10,VLOOKUP(K24,$Z$12:$AA$19,2,FALSE)*K$10,VLOOKUP(L24,$Z$12:$AA$19,2,FALSE)*L$10,VLOOKUP(M24,$Z$12:$AA$19,2,FALSE)*M$10))</f>
        <v/>
      </c>
      <c r="Q24" s="44">
        <f>P24/O24</f>
        <v/>
      </c>
      <c r="R24" s="45">
        <f>COUNTIF(E24:M24,"RA")</f>
        <v/>
      </c>
      <c r="S24" s="46">
        <f>COUNTIF(E24:M24,"UA")</f>
        <v/>
      </c>
      <c r="T24" s="46">
        <f>COUNTIF(E24:M24,"WH")</f>
        <v/>
      </c>
      <c r="U24" s="49" t="n"/>
      <c r="V24" s="47">
        <f>IF(R24&lt;&gt;0,"FAIL",IF(S24&gt;0,"AB",IF(T24&gt;0,"WH","PASS")))</f>
        <v/>
      </c>
      <c r="W24" s="51" t="n"/>
    </row>
    <row customHeight="1" ht="15" r="25" s="333" spans="1:67">
      <c r="A25" s="117" t="n">
        <v>15</v>
      </c>
      <c r="B25" s="118" t="n">
        <v>113217104038</v>
      </c>
      <c r="C25" s="56" t="s">
        <v>37</v>
      </c>
      <c r="D25" s="121" t="s">
        <v>703</v>
      </c>
      <c r="E25" s="41" t="s">
        <v>622</v>
      </c>
      <c r="F25" s="41" t="s">
        <v>622</v>
      </c>
      <c r="G25" s="41" t="s">
        <v>622</v>
      </c>
      <c r="H25" s="41" t="s">
        <v>622</v>
      </c>
      <c r="I25" s="41" t="s">
        <v>622</v>
      </c>
      <c r="J25" s="41" t="s">
        <v>622</v>
      </c>
      <c r="K25" s="41" t="s">
        <v>622</v>
      </c>
      <c r="L25" s="41" t="s">
        <v>622</v>
      </c>
      <c r="M25" s="41" t="s">
        <v>622</v>
      </c>
      <c r="N25" s="42" t="n">
        <v>24</v>
      </c>
      <c r="O25" s="42">
        <f>IF(T25=0,24-SUMIF(E25:M25,"RA",$E$10:$M$10),0)</f>
        <v/>
      </c>
      <c r="P25" s="108">
        <f>(SUM(VLOOKUP(E25,$Z$12:$AA$19,2,FALSE)*E$10,VLOOKUP(F25,$Z$12:$AA$19,2,FALSE)*F$10,VLOOKUP(G25,$Z$12:$AA$19,2,FALSE)*G$10,VLOOKUP(H25,$Z$12:$AA$19,2,FALSE)*H$10,VLOOKUP(I25,$Z$12:$AA$19,2,FALSE)*I$10,VLOOKUP(J25,$Z$12:$AA$19,2,FALSE)*J$10,VLOOKUP(K25,$Z$12:$AA$19,2,FALSE)*K$10,VLOOKUP(L25,$Z$12:$AA$19,2,FALSE)*L$10,VLOOKUP(M25,$Z$12:$AA$19,2,FALSE)*M$10))</f>
        <v/>
      </c>
      <c r="Q25" s="44">
        <f>P25/O25</f>
        <v/>
      </c>
      <c r="R25" s="45">
        <f>COUNTIF(E25:M25,"RA")</f>
        <v/>
      </c>
      <c r="S25" s="46">
        <f>COUNTIF(E25:M25,"UA")</f>
        <v/>
      </c>
      <c r="T25" s="46">
        <f>COUNTIF(E25:M25,"WH")</f>
        <v/>
      </c>
      <c r="U25" s="46" t="n"/>
      <c r="V25" s="47">
        <f>IF(R25&lt;&gt;0,"FAIL",IF(S25&gt;0,"AB",IF(T25&gt;0,"WH","PASS")))</f>
        <v/>
      </c>
      <c r="W25" s="51" t="n"/>
    </row>
    <row customHeight="1" ht="15" r="26" s="333" spans="1:67">
      <c r="A26" s="117" t="n">
        <v>16</v>
      </c>
      <c r="B26" s="118" t="n">
        <v>113217104041</v>
      </c>
      <c r="C26" s="56" t="s">
        <v>37</v>
      </c>
      <c r="D26" s="121" t="s">
        <v>704</v>
      </c>
      <c r="E26" s="41" t="s">
        <v>622</v>
      </c>
      <c r="F26" s="41" t="s">
        <v>622</v>
      </c>
      <c r="G26" s="41" t="s">
        <v>622</v>
      </c>
      <c r="H26" s="41" t="s">
        <v>622</v>
      </c>
      <c r="I26" s="41" t="s">
        <v>622</v>
      </c>
      <c r="J26" s="41" t="s">
        <v>622</v>
      </c>
      <c r="K26" s="41" t="s">
        <v>622</v>
      </c>
      <c r="L26" s="41" t="s">
        <v>622</v>
      </c>
      <c r="M26" s="41" t="s">
        <v>622</v>
      </c>
      <c r="N26" s="42" t="n">
        <v>24</v>
      </c>
      <c r="O26" s="42">
        <f>IF(T26=0,24-SUMIF(E26:M26,"RA",$E$10:$M$10),0)</f>
        <v/>
      </c>
      <c r="P26" s="108">
        <f>(SUM(VLOOKUP(E26,$Z$12:$AA$19,2,FALSE)*E$10,VLOOKUP(F26,$Z$12:$AA$19,2,FALSE)*F$10,VLOOKUP(G26,$Z$12:$AA$19,2,FALSE)*G$10,VLOOKUP(H26,$Z$12:$AA$19,2,FALSE)*H$10,VLOOKUP(I26,$Z$12:$AA$19,2,FALSE)*I$10,VLOOKUP(J26,$Z$12:$AA$19,2,FALSE)*J$10,VLOOKUP(K26,$Z$12:$AA$19,2,FALSE)*K$10,VLOOKUP(L26,$Z$12:$AA$19,2,FALSE)*L$10,VLOOKUP(M26,$Z$12:$AA$19,2,FALSE)*M$10))</f>
        <v/>
      </c>
      <c r="Q26" s="44">
        <f>P26/O26</f>
        <v/>
      </c>
      <c r="R26" s="45">
        <f>COUNTIF(E26:M26,"RA")</f>
        <v/>
      </c>
      <c r="S26" s="46">
        <f>COUNTIF(E26:M26,"UA")</f>
        <v/>
      </c>
      <c r="T26" s="46">
        <f>COUNTIF(E26:M26,"WH")</f>
        <v/>
      </c>
      <c r="U26" s="46" t="n"/>
      <c r="V26" s="47">
        <f>IF(R26&lt;&gt;0,"FAIL",IF(S26&gt;0,"AB",IF(T26&gt;0,"WH","PASS")))</f>
        <v/>
      </c>
      <c r="W26" s="51" t="n"/>
    </row>
    <row customHeight="1" ht="15" r="27" s="333" spans="1:67">
      <c r="A27" s="117" t="n">
        <v>17</v>
      </c>
      <c r="B27" s="118" t="n">
        <v>113217104043</v>
      </c>
      <c r="C27" s="56" t="s">
        <v>37</v>
      </c>
      <c r="D27" s="121" t="s">
        <v>705</v>
      </c>
      <c r="E27" s="41" t="s">
        <v>622</v>
      </c>
      <c r="F27" s="41" t="s">
        <v>622</v>
      </c>
      <c r="G27" s="41" t="s">
        <v>622</v>
      </c>
      <c r="H27" s="41" t="s">
        <v>622</v>
      </c>
      <c r="I27" s="41" t="s">
        <v>622</v>
      </c>
      <c r="J27" s="41" t="s">
        <v>622</v>
      </c>
      <c r="K27" s="41" t="s">
        <v>622</v>
      </c>
      <c r="L27" s="41" t="s">
        <v>622</v>
      </c>
      <c r="M27" s="41" t="s">
        <v>622</v>
      </c>
      <c r="N27" s="42" t="n">
        <v>24</v>
      </c>
      <c r="O27" s="42">
        <f>IF(T27=0,24-SUMIF(E27:M27,"RA",$E$10:$M$10),0)</f>
        <v/>
      </c>
      <c r="P27" s="108">
        <f>(SUM(VLOOKUP(E27,$Z$12:$AA$19,2,FALSE)*E$10,VLOOKUP(F27,$Z$12:$AA$19,2,FALSE)*F$10,VLOOKUP(G27,$Z$12:$AA$19,2,FALSE)*G$10,VLOOKUP(H27,$Z$12:$AA$19,2,FALSE)*H$10,VLOOKUP(I27,$Z$12:$AA$19,2,FALSE)*I$10,VLOOKUP(J27,$Z$12:$AA$19,2,FALSE)*J$10,VLOOKUP(K27,$Z$12:$AA$19,2,FALSE)*K$10,VLOOKUP(L27,$Z$12:$AA$19,2,FALSE)*L$10,VLOOKUP(M27,$Z$12:$AA$19,2,FALSE)*M$10))</f>
        <v/>
      </c>
      <c r="Q27" s="44">
        <f>P27/O27</f>
        <v/>
      </c>
      <c r="R27" s="45">
        <f>COUNTIF(E27:M27,"RA")</f>
        <v/>
      </c>
      <c r="S27" s="46">
        <f>COUNTIF(E27:M27,"UA")</f>
        <v/>
      </c>
      <c r="T27" s="46">
        <f>COUNTIF(E27:M27,"WH")</f>
        <v/>
      </c>
      <c r="U27" s="49" t="n"/>
      <c r="V27" s="47">
        <f>IF(R27&lt;&gt;0,"FAIL",IF(S27&gt;0,"AB",IF(T27&gt;0,"WH","PASS")))</f>
        <v/>
      </c>
      <c r="W27" s="51" t="n"/>
    </row>
    <row customHeight="1" ht="15" r="28" s="333" spans="1:67">
      <c r="A28" s="117" t="n">
        <v>18</v>
      </c>
      <c r="B28" s="118" t="n">
        <v>113217104051</v>
      </c>
      <c r="C28" s="56" t="s">
        <v>37</v>
      </c>
      <c r="D28" s="121" t="s">
        <v>706</v>
      </c>
      <c r="E28" s="41" t="s">
        <v>622</v>
      </c>
      <c r="F28" s="41" t="s">
        <v>622</v>
      </c>
      <c r="G28" s="41" t="s">
        <v>622</v>
      </c>
      <c r="H28" s="41" t="s">
        <v>622</v>
      </c>
      <c r="I28" s="41" t="s">
        <v>622</v>
      </c>
      <c r="J28" s="41" t="s">
        <v>622</v>
      </c>
      <c r="K28" s="41" t="s">
        <v>622</v>
      </c>
      <c r="L28" s="41" t="s">
        <v>622</v>
      </c>
      <c r="M28" s="41" t="s">
        <v>622</v>
      </c>
      <c r="N28" s="42" t="n">
        <v>24</v>
      </c>
      <c r="O28" s="42">
        <f>IF(T28=0,24-SUMIF(E28:M28,"RA",$E$10:$M$10),0)</f>
        <v/>
      </c>
      <c r="P28" s="108">
        <f>(SUM(VLOOKUP(E28,$Z$12:$AA$19,2,FALSE)*E$10,VLOOKUP(F28,$Z$12:$AA$19,2,FALSE)*F$10,VLOOKUP(G28,$Z$12:$AA$19,2,FALSE)*G$10,VLOOKUP(H28,$Z$12:$AA$19,2,FALSE)*H$10,VLOOKUP(I28,$Z$12:$AA$19,2,FALSE)*I$10,VLOOKUP(J28,$Z$12:$AA$19,2,FALSE)*J$10,VLOOKUP(K28,$Z$12:$AA$19,2,FALSE)*K$10,VLOOKUP(L28,$Z$12:$AA$19,2,FALSE)*L$10,VLOOKUP(M28,$Z$12:$AA$19,2,FALSE)*M$10))</f>
        <v/>
      </c>
      <c r="Q28" s="44">
        <f>P28/O28</f>
        <v/>
      </c>
      <c r="R28" s="45">
        <f>COUNTIF(E28:M28,"RA")</f>
        <v/>
      </c>
      <c r="S28" s="46">
        <f>COUNTIF(E28:M28,"UA")</f>
        <v/>
      </c>
      <c r="T28" s="46">
        <f>COUNTIF(E28:M28,"WH")</f>
        <v/>
      </c>
      <c r="U28" s="46" t="n"/>
      <c r="V28" s="47">
        <f>IF(R28&lt;&gt;0,"FAIL",IF(S28&gt;0,"AB",IF(T28&gt;0,"WH","PASS")))</f>
        <v/>
      </c>
      <c r="W28" s="51" t="n"/>
    </row>
    <row customHeight="1" ht="15" r="29" s="333" spans="1:67">
      <c r="A29" s="117" t="n">
        <v>19</v>
      </c>
      <c r="B29" s="118" t="n">
        <v>113217104053</v>
      </c>
      <c r="C29" s="56" t="s">
        <v>37</v>
      </c>
      <c r="D29" s="121" t="s">
        <v>707</v>
      </c>
      <c r="E29" s="41" t="s">
        <v>622</v>
      </c>
      <c r="F29" s="41" t="s">
        <v>622</v>
      </c>
      <c r="G29" s="41" t="s">
        <v>622</v>
      </c>
      <c r="H29" s="41" t="s">
        <v>622</v>
      </c>
      <c r="I29" s="41" t="s">
        <v>622</v>
      </c>
      <c r="J29" s="41" t="s">
        <v>622</v>
      </c>
      <c r="K29" s="41" t="s">
        <v>622</v>
      </c>
      <c r="L29" s="41" t="s">
        <v>622</v>
      </c>
      <c r="M29" s="41" t="s">
        <v>622</v>
      </c>
      <c r="N29" s="42" t="n">
        <v>24</v>
      </c>
      <c r="O29" s="42">
        <f>IF(T29=0,24-SUMIF(E29:M29,"RA",$E$10:$M$10),0)</f>
        <v/>
      </c>
      <c r="P29" s="108">
        <f>(SUM(VLOOKUP(E29,$Z$12:$AA$19,2,FALSE)*E$10,VLOOKUP(F29,$Z$12:$AA$19,2,FALSE)*F$10,VLOOKUP(G29,$Z$12:$AA$19,2,FALSE)*G$10,VLOOKUP(H29,$Z$12:$AA$19,2,FALSE)*H$10,VLOOKUP(I29,$Z$12:$AA$19,2,FALSE)*I$10,VLOOKUP(J29,$Z$12:$AA$19,2,FALSE)*J$10,VLOOKUP(K29,$Z$12:$AA$19,2,FALSE)*K$10,VLOOKUP(L29,$Z$12:$AA$19,2,FALSE)*L$10,VLOOKUP(M29,$Z$12:$AA$19,2,FALSE)*M$10))</f>
        <v/>
      </c>
      <c r="Q29" s="44">
        <f>P29/O29</f>
        <v/>
      </c>
      <c r="R29" s="45">
        <f>COUNTIF(E29:M29,"RA")</f>
        <v/>
      </c>
      <c r="S29" s="46">
        <f>COUNTIF(E29:M29,"UA")</f>
        <v/>
      </c>
      <c r="T29" s="46">
        <f>COUNTIF(E29:M29,"WH")</f>
        <v/>
      </c>
      <c r="U29" s="46" t="n"/>
      <c r="V29" s="47">
        <f>IF(R29&lt;&gt;0,"FAIL",IF(S29&gt;0,"AB",IF(T29&gt;0,"WH","PASS")))</f>
        <v/>
      </c>
      <c r="W29" s="51" t="n"/>
    </row>
    <row customHeight="1" ht="15" r="30" s="333" spans="1:67">
      <c r="A30" s="117" t="n">
        <v>20</v>
      </c>
      <c r="B30" s="118" t="n">
        <v>113217104054</v>
      </c>
      <c r="C30" s="56" t="s">
        <v>37</v>
      </c>
      <c r="D30" s="121" t="s">
        <v>708</v>
      </c>
      <c r="E30" s="41" t="s">
        <v>622</v>
      </c>
      <c r="F30" s="41" t="s">
        <v>622</v>
      </c>
      <c r="G30" s="41" t="s">
        <v>622</v>
      </c>
      <c r="H30" s="41" t="s">
        <v>622</v>
      </c>
      <c r="I30" s="41" t="s">
        <v>622</v>
      </c>
      <c r="J30" s="41" t="s">
        <v>622</v>
      </c>
      <c r="K30" s="41" t="s">
        <v>622</v>
      </c>
      <c r="L30" s="41" t="s">
        <v>622</v>
      </c>
      <c r="M30" s="41" t="s">
        <v>622</v>
      </c>
      <c r="N30" s="42" t="n">
        <v>24</v>
      </c>
      <c r="O30" s="42">
        <f>IF(T30=0,24-SUMIF(E30:M30,"RA",$E$10:$M$10),0)</f>
        <v/>
      </c>
      <c r="P30" s="108">
        <f>(SUM(VLOOKUP(E30,$Z$12:$AA$19,2,FALSE)*E$10,VLOOKUP(F30,$Z$12:$AA$19,2,FALSE)*F$10,VLOOKUP(G30,$Z$12:$AA$19,2,FALSE)*G$10,VLOOKUP(H30,$Z$12:$AA$19,2,FALSE)*H$10,VLOOKUP(I30,$Z$12:$AA$19,2,FALSE)*I$10,VLOOKUP(J30,$Z$12:$AA$19,2,FALSE)*J$10,VLOOKUP(K30,$Z$12:$AA$19,2,FALSE)*K$10,VLOOKUP(L30,$Z$12:$AA$19,2,FALSE)*L$10,VLOOKUP(M30,$Z$12:$AA$19,2,FALSE)*M$10))</f>
        <v/>
      </c>
      <c r="Q30" s="44">
        <f>P30/O30</f>
        <v/>
      </c>
      <c r="R30" s="45">
        <f>COUNTIF(E30:M30,"RA")</f>
        <v/>
      </c>
      <c r="S30" s="46">
        <f>COUNTIF(E30:M30,"UA")</f>
        <v/>
      </c>
      <c r="T30" s="46">
        <f>COUNTIF(E30:M30,"WH")</f>
        <v/>
      </c>
      <c r="U30" s="49" t="n"/>
      <c r="V30" s="47">
        <f>IF(R30&lt;&gt;0,"FAIL",IF(S30&gt;0,"AB",IF(T30&gt;0,"WH","PASS")))</f>
        <v/>
      </c>
      <c r="W30" s="51" t="n"/>
    </row>
    <row customHeight="1" ht="15" r="31" s="333" spans="1:67">
      <c r="A31" s="117" t="n">
        <v>21</v>
      </c>
      <c r="B31" s="118" t="n">
        <v>113217104058</v>
      </c>
      <c r="C31" s="56" t="s">
        <v>37</v>
      </c>
      <c r="D31" s="121" t="s">
        <v>709</v>
      </c>
      <c r="E31" s="41" t="s">
        <v>622</v>
      </c>
      <c r="F31" s="41" t="s">
        <v>622</v>
      </c>
      <c r="G31" s="41" t="s">
        <v>622</v>
      </c>
      <c r="H31" s="41" t="s">
        <v>622</v>
      </c>
      <c r="I31" s="41" t="s">
        <v>622</v>
      </c>
      <c r="J31" s="41" t="s">
        <v>622</v>
      </c>
      <c r="K31" s="41" t="s">
        <v>622</v>
      </c>
      <c r="L31" s="41" t="s">
        <v>622</v>
      </c>
      <c r="M31" s="41" t="s">
        <v>622</v>
      </c>
      <c r="N31" s="42" t="n">
        <v>24</v>
      </c>
      <c r="O31" s="42">
        <f>IF(T31=0,24-SUMIF(E31:M31,"RA",$E$10:$M$10),0)</f>
        <v/>
      </c>
      <c r="P31" s="108">
        <f>(SUM(VLOOKUP(E31,$Z$12:$AA$19,2,FALSE)*E$10,VLOOKUP(F31,$Z$12:$AA$19,2,FALSE)*F$10,VLOOKUP(G31,$Z$12:$AA$19,2,FALSE)*G$10,VLOOKUP(H31,$Z$12:$AA$19,2,FALSE)*H$10,VLOOKUP(I31,$Z$12:$AA$19,2,FALSE)*I$10,VLOOKUP(J31,$Z$12:$AA$19,2,FALSE)*J$10,VLOOKUP(K31,$Z$12:$AA$19,2,FALSE)*K$10,VLOOKUP(L31,$Z$12:$AA$19,2,FALSE)*L$10,VLOOKUP(M31,$Z$12:$AA$19,2,FALSE)*M$10))</f>
        <v/>
      </c>
      <c r="Q31" s="44">
        <f>P31/O31</f>
        <v/>
      </c>
      <c r="R31" s="45">
        <f>COUNTIF(E31:M31,"RA")</f>
        <v/>
      </c>
      <c r="S31" s="46">
        <f>COUNTIF(E31:M31,"UA")</f>
        <v/>
      </c>
      <c r="T31" s="46">
        <f>COUNTIF(E31:M31,"WH")</f>
        <v/>
      </c>
      <c r="U31" s="46" t="n"/>
      <c r="V31" s="47">
        <f>IF(R31&lt;&gt;0,"FAIL",IF(S31&gt;0,"AB",IF(T31&gt;0,"WH","PASS")))</f>
        <v/>
      </c>
      <c r="W31" s="51" t="n"/>
    </row>
    <row customHeight="1" ht="15" r="32" s="333" spans="1:67">
      <c r="A32" s="117" t="n">
        <v>22</v>
      </c>
      <c r="B32" s="118" t="n">
        <v>113217104059</v>
      </c>
      <c r="C32" s="56" t="s">
        <v>37</v>
      </c>
      <c r="D32" s="121" t="s">
        <v>710</v>
      </c>
      <c r="E32" s="41" t="s">
        <v>622</v>
      </c>
      <c r="F32" s="41" t="s">
        <v>622</v>
      </c>
      <c r="G32" s="41" t="s">
        <v>622</v>
      </c>
      <c r="H32" s="41" t="s">
        <v>622</v>
      </c>
      <c r="I32" s="41" t="s">
        <v>622</v>
      </c>
      <c r="J32" s="41" t="s">
        <v>622</v>
      </c>
      <c r="K32" s="41" t="s">
        <v>622</v>
      </c>
      <c r="L32" s="41" t="s">
        <v>622</v>
      </c>
      <c r="M32" s="41" t="s">
        <v>622</v>
      </c>
      <c r="N32" s="42" t="n">
        <v>24</v>
      </c>
      <c r="O32" s="42">
        <f>IF(T32=0,24-SUMIF(E32:M32,"RA",$E$10:$M$10),0)</f>
        <v/>
      </c>
      <c r="P32" s="108">
        <f>(SUM(VLOOKUP(E32,$Z$12:$AA$19,2,FALSE)*E$10,VLOOKUP(F32,$Z$12:$AA$19,2,FALSE)*F$10,VLOOKUP(G32,$Z$12:$AA$19,2,FALSE)*G$10,VLOOKUP(H32,$Z$12:$AA$19,2,FALSE)*H$10,VLOOKUP(I32,$Z$12:$AA$19,2,FALSE)*I$10,VLOOKUP(J32,$Z$12:$AA$19,2,FALSE)*J$10,VLOOKUP(K32,$Z$12:$AA$19,2,FALSE)*K$10,VLOOKUP(L32,$Z$12:$AA$19,2,FALSE)*L$10,VLOOKUP(M32,$Z$12:$AA$19,2,FALSE)*M$10))</f>
        <v/>
      </c>
      <c r="Q32" s="44">
        <f>P32/O32</f>
        <v/>
      </c>
      <c r="R32" s="45">
        <f>COUNTIF(E32:M32,"RA")</f>
        <v/>
      </c>
      <c r="S32" s="46">
        <f>COUNTIF(E32:M32,"UA")</f>
        <v/>
      </c>
      <c r="T32" s="46">
        <f>COUNTIF(E32:M32,"WH")</f>
        <v/>
      </c>
      <c r="U32" s="46" t="n"/>
      <c r="V32" s="47">
        <f>IF(R32&lt;&gt;0,"FAIL",IF(S32&gt;0,"AB",IF(T32&gt;0,"WH","PASS")))</f>
        <v/>
      </c>
      <c r="W32" s="57" t="n"/>
    </row>
    <row customHeight="1" ht="15" r="33" s="333" spans="1:67">
      <c r="A33" s="117" t="n">
        <v>23</v>
      </c>
      <c r="B33" s="118" t="n">
        <v>113217104061</v>
      </c>
      <c r="C33" s="56" t="s">
        <v>37</v>
      </c>
      <c r="D33" s="121" t="s">
        <v>711</v>
      </c>
      <c r="E33" s="41" t="s">
        <v>622</v>
      </c>
      <c r="F33" s="41" t="s">
        <v>622</v>
      </c>
      <c r="G33" s="41" t="s">
        <v>622</v>
      </c>
      <c r="H33" s="41" t="s">
        <v>622</v>
      </c>
      <c r="I33" s="41" t="s">
        <v>622</v>
      </c>
      <c r="J33" s="41" t="s">
        <v>622</v>
      </c>
      <c r="K33" s="41" t="s">
        <v>622</v>
      </c>
      <c r="L33" s="41" t="s">
        <v>622</v>
      </c>
      <c r="M33" s="41" t="s">
        <v>622</v>
      </c>
      <c r="N33" s="42" t="n">
        <v>24</v>
      </c>
      <c r="O33" s="42">
        <f>IF(T33=0,24-SUMIF(E33:M33,"RA",$E$10:$M$10),0)</f>
        <v/>
      </c>
      <c r="P33" s="108">
        <f>(SUM(VLOOKUP(E33,$Z$12:$AA$19,2,FALSE)*E$10,VLOOKUP(F33,$Z$12:$AA$19,2,FALSE)*F$10,VLOOKUP(G33,$Z$12:$AA$19,2,FALSE)*G$10,VLOOKUP(H33,$Z$12:$AA$19,2,FALSE)*H$10,VLOOKUP(I33,$Z$12:$AA$19,2,FALSE)*I$10,VLOOKUP(J33,$Z$12:$AA$19,2,FALSE)*J$10,VLOOKUP(K33,$Z$12:$AA$19,2,FALSE)*K$10,VLOOKUP(L33,$Z$12:$AA$19,2,FALSE)*L$10,VLOOKUP(M33,$Z$12:$AA$19,2,FALSE)*M$10))</f>
        <v/>
      </c>
      <c r="Q33" s="44">
        <f>P33/O33</f>
        <v/>
      </c>
      <c r="R33" s="45">
        <f>COUNTIF(E33:M33,"RA")</f>
        <v/>
      </c>
      <c r="S33" s="46">
        <f>COUNTIF(E33:M33,"UA")</f>
        <v/>
      </c>
      <c r="T33" s="46">
        <f>COUNTIF(E33:M33,"WH")</f>
        <v/>
      </c>
      <c r="U33" s="49" t="n"/>
      <c r="V33" s="47">
        <f>IF(R33&lt;&gt;0,"FAIL",IF(S33&gt;0,"AB",IF(T33&gt;0,"WH","PASS")))</f>
        <v/>
      </c>
      <c r="W33" s="51" t="n"/>
    </row>
    <row customHeight="1" ht="15" r="34" s="333" spans="1:67">
      <c r="A34" s="117" t="n">
        <v>24</v>
      </c>
      <c r="B34" s="118" t="n">
        <v>113217104066</v>
      </c>
      <c r="C34" s="56" t="s">
        <v>37</v>
      </c>
      <c r="D34" s="121" t="s">
        <v>712</v>
      </c>
      <c r="E34" s="41" t="s">
        <v>622</v>
      </c>
      <c r="F34" s="41" t="s">
        <v>622</v>
      </c>
      <c r="G34" s="41" t="s">
        <v>622</v>
      </c>
      <c r="H34" s="41" t="s">
        <v>622</v>
      </c>
      <c r="I34" s="41" t="s">
        <v>622</v>
      </c>
      <c r="J34" s="41" t="s">
        <v>622</v>
      </c>
      <c r="K34" s="41" t="s">
        <v>622</v>
      </c>
      <c r="L34" s="41" t="s">
        <v>622</v>
      </c>
      <c r="M34" s="41" t="s">
        <v>622</v>
      </c>
      <c r="N34" s="42" t="n">
        <v>24</v>
      </c>
      <c r="O34" s="42">
        <f>IF(T34=0,24-SUMIF(E34:M34,"RA",$E$10:$M$10),0)</f>
        <v/>
      </c>
      <c r="P34" s="108">
        <f>(SUM(VLOOKUP(E34,$Z$12:$AA$19,2,FALSE)*E$10,VLOOKUP(F34,$Z$12:$AA$19,2,FALSE)*F$10,VLOOKUP(G34,$Z$12:$AA$19,2,FALSE)*G$10,VLOOKUP(H34,$Z$12:$AA$19,2,FALSE)*H$10,VLOOKUP(I34,$Z$12:$AA$19,2,FALSE)*I$10,VLOOKUP(J34,$Z$12:$AA$19,2,FALSE)*J$10,VLOOKUP(K34,$Z$12:$AA$19,2,FALSE)*K$10,VLOOKUP(L34,$Z$12:$AA$19,2,FALSE)*L$10,VLOOKUP(M34,$Z$12:$AA$19,2,FALSE)*M$10))</f>
        <v/>
      </c>
      <c r="Q34" s="44">
        <f>P34/O34</f>
        <v/>
      </c>
      <c r="R34" s="45">
        <f>COUNTIF(E34:M34,"RA")</f>
        <v/>
      </c>
      <c r="S34" s="46">
        <f>COUNTIF(E34:M34,"UA")</f>
        <v/>
      </c>
      <c r="T34" s="46">
        <f>COUNTIF(E34:M34,"WH")</f>
        <v/>
      </c>
      <c r="U34" s="46" t="n"/>
      <c r="V34" s="47">
        <f>IF(R34&lt;&gt;0,"FAIL",IF(S34&gt;0,"AB",IF(T34&gt;0,"WH","PASS")))</f>
        <v/>
      </c>
      <c r="W34" s="51" t="n"/>
    </row>
    <row customHeight="1" ht="15" r="35" s="333" spans="1:67">
      <c r="A35" s="117" t="n">
        <v>25</v>
      </c>
      <c r="B35" s="118" t="n">
        <v>113217104068</v>
      </c>
      <c r="C35" s="56" t="s">
        <v>37</v>
      </c>
      <c r="D35" s="121" t="s">
        <v>713</v>
      </c>
      <c r="E35" s="41" t="s">
        <v>622</v>
      </c>
      <c r="F35" s="41" t="s">
        <v>622</v>
      </c>
      <c r="G35" s="41" t="s">
        <v>622</v>
      </c>
      <c r="H35" s="41" t="s">
        <v>622</v>
      </c>
      <c r="I35" s="41" t="s">
        <v>622</v>
      </c>
      <c r="J35" s="41" t="s">
        <v>622</v>
      </c>
      <c r="K35" s="41" t="s">
        <v>622</v>
      </c>
      <c r="L35" s="41" t="s">
        <v>622</v>
      </c>
      <c r="M35" s="41" t="s">
        <v>622</v>
      </c>
      <c r="N35" s="42" t="n">
        <v>24</v>
      </c>
      <c r="O35" s="42">
        <f>IF(T35=0,24-SUMIF(E35:M35,"RA",$E$10:$M$10),0)</f>
        <v/>
      </c>
      <c r="P35" s="108">
        <f>(SUM(VLOOKUP(E35,$Z$12:$AA$19,2,FALSE)*E$10,VLOOKUP(F35,$Z$12:$AA$19,2,FALSE)*F$10,VLOOKUP(G35,$Z$12:$AA$19,2,FALSE)*G$10,VLOOKUP(H35,$Z$12:$AA$19,2,FALSE)*H$10,VLOOKUP(I35,$Z$12:$AA$19,2,FALSE)*I$10,VLOOKUP(J35,$Z$12:$AA$19,2,FALSE)*J$10,VLOOKUP(K35,$Z$12:$AA$19,2,FALSE)*K$10,VLOOKUP(L35,$Z$12:$AA$19,2,FALSE)*L$10,VLOOKUP(M35,$Z$12:$AA$19,2,FALSE)*M$10))</f>
        <v/>
      </c>
      <c r="Q35" s="44">
        <f>P35/O35</f>
        <v/>
      </c>
      <c r="R35" s="45">
        <f>COUNTIF(E35:M35,"RA")</f>
        <v/>
      </c>
      <c r="S35" s="46">
        <f>COUNTIF(E35:M35,"UA")</f>
        <v/>
      </c>
      <c r="T35" s="46">
        <f>COUNTIF(E35:M35,"WH")</f>
        <v/>
      </c>
      <c r="U35" s="46" t="n"/>
      <c r="V35" s="47">
        <f>IF(R35&lt;&gt;0,"FAIL",IF(S35&gt;0,"AB",IF(T35&gt;0,"WH","PASS")))</f>
        <v/>
      </c>
      <c r="W35" s="51" t="n"/>
    </row>
    <row customHeight="1" ht="15" r="36" s="333" spans="1:67">
      <c r="A36" s="117" t="n">
        <v>26</v>
      </c>
      <c r="B36" s="118" t="n">
        <v>113217104069</v>
      </c>
      <c r="C36" s="56" t="s">
        <v>37</v>
      </c>
      <c r="D36" s="122" t="s">
        <v>714</v>
      </c>
      <c r="E36" s="41" t="s">
        <v>622</v>
      </c>
      <c r="F36" s="41" t="s">
        <v>622</v>
      </c>
      <c r="G36" s="41" t="s">
        <v>622</v>
      </c>
      <c r="H36" s="41" t="s">
        <v>622</v>
      </c>
      <c r="I36" s="41" t="s">
        <v>622</v>
      </c>
      <c r="J36" s="41" t="s">
        <v>622</v>
      </c>
      <c r="K36" s="41" t="s">
        <v>622</v>
      </c>
      <c r="L36" s="41" t="s">
        <v>622</v>
      </c>
      <c r="M36" s="41" t="s">
        <v>622</v>
      </c>
      <c r="N36" s="42" t="n">
        <v>24</v>
      </c>
      <c r="O36" s="42">
        <f>IF(T36=0,24-SUMIF(E36:M36,"RA",$E$10:$M$10),0)</f>
        <v/>
      </c>
      <c r="P36" s="108">
        <f>(SUM(VLOOKUP(E36,$Z$12:$AA$19,2,FALSE)*E$10,VLOOKUP(F36,$Z$12:$AA$19,2,FALSE)*F$10,VLOOKUP(G36,$Z$12:$AA$19,2,FALSE)*G$10,VLOOKUP(H36,$Z$12:$AA$19,2,FALSE)*H$10,VLOOKUP(I36,$Z$12:$AA$19,2,FALSE)*I$10,VLOOKUP(J36,$Z$12:$AA$19,2,FALSE)*J$10,VLOOKUP(K36,$Z$12:$AA$19,2,FALSE)*K$10,VLOOKUP(L36,$Z$12:$AA$19,2,FALSE)*L$10,VLOOKUP(M36,$Z$12:$AA$19,2,FALSE)*M$10))</f>
        <v/>
      </c>
      <c r="Q36" s="44">
        <f>P36/O36</f>
        <v/>
      </c>
      <c r="R36" s="45">
        <f>COUNTIF(E36:M36,"RA")</f>
        <v/>
      </c>
      <c r="S36" s="46">
        <f>COUNTIF(E36:M36,"UA")</f>
        <v/>
      </c>
      <c r="T36" s="46">
        <f>COUNTIF(E36:M36,"WH")</f>
        <v/>
      </c>
      <c r="U36" s="49" t="n"/>
      <c r="V36" s="47">
        <f>IF(R36&lt;&gt;0,"FAIL",IF(S36&gt;0,"AB",IF(T36&gt;0,"WH","PASS")))</f>
        <v/>
      </c>
      <c r="W36" s="51" t="n"/>
    </row>
    <row customHeight="1" ht="15" r="37" s="333" spans="1:67">
      <c r="A37" s="117" t="n">
        <v>27</v>
      </c>
      <c r="B37" s="118" t="n">
        <v>113217104070</v>
      </c>
      <c r="C37" s="56" t="s">
        <v>37</v>
      </c>
      <c r="D37" s="121" t="s">
        <v>715</v>
      </c>
      <c r="E37" s="41" t="s">
        <v>622</v>
      </c>
      <c r="F37" s="41" t="s">
        <v>622</v>
      </c>
      <c r="G37" s="41" t="s">
        <v>622</v>
      </c>
      <c r="H37" s="41" t="s">
        <v>622</v>
      </c>
      <c r="I37" s="41" t="s">
        <v>622</v>
      </c>
      <c r="J37" s="41" t="s">
        <v>622</v>
      </c>
      <c r="K37" s="41" t="s">
        <v>622</v>
      </c>
      <c r="L37" s="41" t="s">
        <v>622</v>
      </c>
      <c r="M37" s="41" t="s">
        <v>622</v>
      </c>
      <c r="N37" s="42" t="n">
        <v>24</v>
      </c>
      <c r="O37" s="42">
        <f>IF(T37=0,24-SUMIF(E37:M37,"RA",$E$10:$M$10),0)</f>
        <v/>
      </c>
      <c r="P37" s="108">
        <f>(SUM(VLOOKUP(E37,$Z$12:$AA$19,2,FALSE)*E$10,VLOOKUP(F37,$Z$12:$AA$19,2,FALSE)*F$10,VLOOKUP(G37,$Z$12:$AA$19,2,FALSE)*G$10,VLOOKUP(H37,$Z$12:$AA$19,2,FALSE)*H$10,VLOOKUP(I37,$Z$12:$AA$19,2,FALSE)*I$10,VLOOKUP(J37,$Z$12:$AA$19,2,FALSE)*J$10,VLOOKUP(K37,$Z$12:$AA$19,2,FALSE)*K$10,VLOOKUP(L37,$Z$12:$AA$19,2,FALSE)*L$10,VLOOKUP(M37,$Z$12:$AA$19,2,FALSE)*M$10))</f>
        <v/>
      </c>
      <c r="Q37" s="44">
        <f>P37/O37</f>
        <v/>
      </c>
      <c r="R37" s="45">
        <f>COUNTIF(E37:M37,"RA")</f>
        <v/>
      </c>
      <c r="S37" s="46">
        <f>COUNTIF(E37:M37,"UA")</f>
        <v/>
      </c>
      <c r="T37" s="46">
        <f>COUNTIF(E37:M37,"WH")</f>
        <v/>
      </c>
      <c r="U37" s="46" t="n"/>
      <c r="V37" s="47">
        <f>IF(R37&lt;&gt;0,"FAIL",IF(S37&gt;0,"AB",IF(T37&gt;0,"WH","PASS")))</f>
        <v/>
      </c>
      <c r="W37" s="51" t="n"/>
    </row>
    <row customHeight="1" ht="15" r="38" s="333" spans="1:67">
      <c r="A38" s="117" t="n">
        <v>28</v>
      </c>
      <c r="B38" s="118" t="n">
        <v>113217104075</v>
      </c>
      <c r="C38" s="56" t="s">
        <v>37</v>
      </c>
      <c r="D38" s="121" t="s">
        <v>716</v>
      </c>
      <c r="E38" s="41" t="s">
        <v>622</v>
      </c>
      <c r="F38" s="41" t="s">
        <v>622</v>
      </c>
      <c r="G38" s="41" t="s">
        <v>622</v>
      </c>
      <c r="H38" s="41" t="s">
        <v>622</v>
      </c>
      <c r="I38" s="41" t="s">
        <v>622</v>
      </c>
      <c r="J38" s="41" t="s">
        <v>622</v>
      </c>
      <c r="K38" s="41" t="s">
        <v>622</v>
      </c>
      <c r="L38" s="41" t="s">
        <v>622</v>
      </c>
      <c r="M38" s="41" t="s">
        <v>622</v>
      </c>
      <c r="N38" s="42" t="n">
        <v>24</v>
      </c>
      <c r="O38" s="42">
        <f>IF(T38=0,24-SUMIF(E38:M38,"RA",$E$10:$M$10),0)</f>
        <v/>
      </c>
      <c r="P38" s="108">
        <f>(SUM(VLOOKUP(E38,$Z$12:$AA$19,2,FALSE)*E$10,VLOOKUP(F38,$Z$12:$AA$19,2,FALSE)*F$10,VLOOKUP(G38,$Z$12:$AA$19,2,FALSE)*G$10,VLOOKUP(H38,$Z$12:$AA$19,2,FALSE)*H$10,VLOOKUP(I38,$Z$12:$AA$19,2,FALSE)*I$10,VLOOKUP(J38,$Z$12:$AA$19,2,FALSE)*J$10,VLOOKUP(K38,$Z$12:$AA$19,2,FALSE)*K$10,VLOOKUP(L38,$Z$12:$AA$19,2,FALSE)*L$10,VLOOKUP(M38,$Z$12:$AA$19,2,FALSE)*M$10))</f>
        <v/>
      </c>
      <c r="Q38" s="44">
        <f>P38/O38</f>
        <v/>
      </c>
      <c r="R38" s="45">
        <f>COUNTIF(E38:M38,"RA")</f>
        <v/>
      </c>
      <c r="S38" s="46">
        <f>COUNTIF(E38:M38,"UA")</f>
        <v/>
      </c>
      <c r="T38" s="46">
        <f>COUNTIF(E38:M38,"WH")</f>
        <v/>
      </c>
      <c r="U38" s="46" t="n"/>
      <c r="V38" s="47">
        <f>IF(R38&lt;&gt;0,"FAIL",IF(S38&gt;0,"AB",IF(T38&gt;0,"WH","PASS")))</f>
        <v/>
      </c>
      <c r="W38" s="51" t="n"/>
    </row>
    <row customHeight="1" ht="15" r="39" s="333" spans="1:67">
      <c r="A39" s="117" t="n">
        <v>29</v>
      </c>
      <c r="B39" s="118" t="n">
        <v>113217104077</v>
      </c>
      <c r="C39" s="56" t="s">
        <v>37</v>
      </c>
      <c r="D39" s="121" t="s">
        <v>717</v>
      </c>
      <c r="E39" s="41" t="s">
        <v>622</v>
      </c>
      <c r="F39" s="41" t="s">
        <v>622</v>
      </c>
      <c r="G39" s="41" t="s">
        <v>622</v>
      </c>
      <c r="H39" s="41" t="s">
        <v>622</v>
      </c>
      <c r="I39" s="41" t="s">
        <v>622</v>
      </c>
      <c r="J39" s="41" t="s">
        <v>622</v>
      </c>
      <c r="K39" s="41" t="s">
        <v>622</v>
      </c>
      <c r="L39" s="41" t="s">
        <v>622</v>
      </c>
      <c r="M39" s="41" t="s">
        <v>622</v>
      </c>
      <c r="N39" s="42" t="n">
        <v>24</v>
      </c>
      <c r="O39" s="42">
        <f>IF(T39=0,24-SUMIF(E39:M39,"RA",$E$10:$M$10),0)</f>
        <v/>
      </c>
      <c r="P39" s="108">
        <f>(SUM(VLOOKUP(E39,$Z$12:$AA$19,2,FALSE)*E$10,VLOOKUP(F39,$Z$12:$AA$19,2,FALSE)*F$10,VLOOKUP(G39,$Z$12:$AA$19,2,FALSE)*G$10,VLOOKUP(H39,$Z$12:$AA$19,2,FALSE)*H$10,VLOOKUP(I39,$Z$12:$AA$19,2,FALSE)*I$10,VLOOKUP(J39,$Z$12:$AA$19,2,FALSE)*J$10,VLOOKUP(K39,$Z$12:$AA$19,2,FALSE)*K$10,VLOOKUP(L39,$Z$12:$AA$19,2,FALSE)*L$10,VLOOKUP(M39,$Z$12:$AA$19,2,FALSE)*M$10))</f>
        <v/>
      </c>
      <c r="Q39" s="44">
        <f>P39/O39</f>
        <v/>
      </c>
      <c r="R39" s="45">
        <f>COUNTIF(E39:M39,"RA")</f>
        <v/>
      </c>
      <c r="S39" s="46">
        <f>COUNTIF(E39:M39,"UA")</f>
        <v/>
      </c>
      <c r="T39" s="46">
        <f>COUNTIF(E39:M39,"WH")</f>
        <v/>
      </c>
      <c r="U39" s="49" t="n"/>
      <c r="V39" s="47">
        <f>IF(R39&lt;&gt;0,"FAIL",IF(S39&gt;0,"AB",IF(T39&gt;0,"WH","PASS")))</f>
        <v/>
      </c>
      <c r="W39" s="51" t="n"/>
    </row>
    <row customHeight="1" ht="15" r="40" s="333" spans="1:67">
      <c r="A40" s="117" t="n">
        <v>30</v>
      </c>
      <c r="B40" s="118" t="n">
        <v>113217104078</v>
      </c>
      <c r="C40" s="56" t="s">
        <v>37</v>
      </c>
      <c r="D40" s="121" t="s">
        <v>718</v>
      </c>
      <c r="E40" s="41" t="s">
        <v>622</v>
      </c>
      <c r="F40" s="41" t="s">
        <v>622</v>
      </c>
      <c r="G40" s="41" t="s">
        <v>622</v>
      </c>
      <c r="H40" s="41" t="s">
        <v>622</v>
      </c>
      <c r="I40" s="41" t="s">
        <v>622</v>
      </c>
      <c r="J40" s="41" t="s">
        <v>622</v>
      </c>
      <c r="K40" s="41" t="s">
        <v>622</v>
      </c>
      <c r="L40" s="41" t="s">
        <v>622</v>
      </c>
      <c r="M40" s="41" t="s">
        <v>622</v>
      </c>
      <c r="N40" s="42" t="n">
        <v>24</v>
      </c>
      <c r="O40" s="42">
        <f>IF(T40=0,24-SUMIF(E40:M40,"RA",$E$10:$M$10),0)</f>
        <v/>
      </c>
      <c r="P40" s="108">
        <f>(SUM(VLOOKUP(E40,$Z$12:$AA$19,2,FALSE)*E$10,VLOOKUP(F40,$Z$12:$AA$19,2,FALSE)*F$10,VLOOKUP(G40,$Z$12:$AA$19,2,FALSE)*G$10,VLOOKUP(H40,$Z$12:$AA$19,2,FALSE)*H$10,VLOOKUP(I40,$Z$12:$AA$19,2,FALSE)*I$10,VLOOKUP(J40,$Z$12:$AA$19,2,FALSE)*J$10,VLOOKUP(K40,$Z$12:$AA$19,2,FALSE)*K$10,VLOOKUP(L40,$Z$12:$AA$19,2,FALSE)*L$10,VLOOKUP(M40,$Z$12:$AA$19,2,FALSE)*M$10))</f>
        <v/>
      </c>
      <c r="Q40" s="44">
        <f>P40/O40</f>
        <v/>
      </c>
      <c r="R40" s="45">
        <f>COUNTIF(E40:M40,"RA")</f>
        <v/>
      </c>
      <c r="S40" s="46">
        <f>COUNTIF(E40:M40,"UA")</f>
        <v/>
      </c>
      <c r="T40" s="46">
        <f>COUNTIF(E40:M40,"WH")</f>
        <v/>
      </c>
      <c r="U40" s="46" t="n"/>
      <c r="V40" s="47">
        <f>IF(R40&lt;&gt;0,"FAIL",IF(S40&gt;0,"AB",IF(T40&gt;0,"WH","PASS")))</f>
        <v/>
      </c>
      <c r="W40" s="51" t="n"/>
    </row>
    <row customHeight="1" ht="15" r="41" s="333" spans="1:67">
      <c r="A41" s="117" t="n">
        <v>31</v>
      </c>
      <c r="B41" s="118" t="n">
        <v>113217104083</v>
      </c>
      <c r="C41" s="56" t="s">
        <v>37</v>
      </c>
      <c r="D41" s="122" t="s">
        <v>719</v>
      </c>
      <c r="E41" s="41" t="s">
        <v>622</v>
      </c>
      <c r="F41" s="41" t="s">
        <v>622</v>
      </c>
      <c r="G41" s="41" t="s">
        <v>622</v>
      </c>
      <c r="H41" s="41" t="s">
        <v>622</v>
      </c>
      <c r="I41" s="41" t="s">
        <v>622</v>
      </c>
      <c r="J41" s="41" t="s">
        <v>622</v>
      </c>
      <c r="K41" s="41" t="s">
        <v>622</v>
      </c>
      <c r="L41" s="41" t="s">
        <v>622</v>
      </c>
      <c r="M41" s="41" t="s">
        <v>622</v>
      </c>
      <c r="N41" s="42" t="n">
        <v>24</v>
      </c>
      <c r="O41" s="42">
        <f>IF(T41=0,24-SUMIF(E41:M41,"RA",$E$10:$M$10),0)</f>
        <v/>
      </c>
      <c r="P41" s="108">
        <f>(SUM(VLOOKUP(E41,$Z$12:$AA$19,2,FALSE)*E$10,VLOOKUP(F41,$Z$12:$AA$19,2,FALSE)*F$10,VLOOKUP(G41,$Z$12:$AA$19,2,FALSE)*G$10,VLOOKUP(H41,$Z$12:$AA$19,2,FALSE)*H$10,VLOOKUP(I41,$Z$12:$AA$19,2,FALSE)*I$10,VLOOKUP(J41,$Z$12:$AA$19,2,FALSE)*J$10,VLOOKUP(K41,$Z$12:$AA$19,2,FALSE)*K$10,VLOOKUP(L41,$Z$12:$AA$19,2,FALSE)*L$10,VLOOKUP(M41,$Z$12:$AA$19,2,FALSE)*M$10))</f>
        <v/>
      </c>
      <c r="Q41" s="44">
        <f>P41/O41</f>
        <v/>
      </c>
      <c r="R41" s="45">
        <f>COUNTIF(E41:M41,"RA")</f>
        <v/>
      </c>
      <c r="S41" s="46">
        <f>COUNTIF(E41:M41,"UA")</f>
        <v/>
      </c>
      <c r="T41" s="46">
        <f>COUNTIF(E41:M41,"WH")</f>
        <v/>
      </c>
      <c r="U41" s="46" t="n"/>
      <c r="V41" s="47">
        <f>IF(R41&lt;&gt;0,"FAIL",IF(S41&gt;0,"AB",IF(T41&gt;0,"WH","PASS")))</f>
        <v/>
      </c>
      <c r="W41" s="51" t="n"/>
    </row>
    <row customHeight="1" ht="15" r="42" s="333" spans="1:67">
      <c r="A42" s="117" t="n">
        <v>32</v>
      </c>
      <c r="B42" s="118" t="n">
        <v>113217104084</v>
      </c>
      <c r="C42" s="56" t="s">
        <v>37</v>
      </c>
      <c r="D42" s="121" t="s">
        <v>720</v>
      </c>
      <c r="E42" s="41" t="s">
        <v>622</v>
      </c>
      <c r="F42" s="41" t="s">
        <v>622</v>
      </c>
      <c r="G42" s="41" t="s">
        <v>622</v>
      </c>
      <c r="H42" s="41" t="s">
        <v>622</v>
      </c>
      <c r="I42" s="41" t="s">
        <v>622</v>
      </c>
      <c r="J42" s="41" t="s">
        <v>622</v>
      </c>
      <c r="K42" s="41" t="s">
        <v>622</v>
      </c>
      <c r="L42" s="41" t="s">
        <v>622</v>
      </c>
      <c r="M42" s="41" t="s">
        <v>622</v>
      </c>
      <c r="N42" s="42" t="n">
        <v>24</v>
      </c>
      <c r="O42" s="42">
        <f>IF(T42=0,24-SUMIF(E42:M42,"RA",$E$10:$M$10),0)</f>
        <v/>
      </c>
      <c r="P42" s="108">
        <f>(SUM(VLOOKUP(E42,$Z$12:$AA$19,2,FALSE)*E$10,VLOOKUP(F42,$Z$12:$AA$19,2,FALSE)*F$10,VLOOKUP(G42,$Z$12:$AA$19,2,FALSE)*G$10,VLOOKUP(H42,$Z$12:$AA$19,2,FALSE)*H$10,VLOOKUP(I42,$Z$12:$AA$19,2,FALSE)*I$10,VLOOKUP(J42,$Z$12:$AA$19,2,FALSE)*J$10,VLOOKUP(K42,$Z$12:$AA$19,2,FALSE)*K$10,VLOOKUP(L42,$Z$12:$AA$19,2,FALSE)*L$10,VLOOKUP(M42,$Z$12:$AA$19,2,FALSE)*M$10))</f>
        <v/>
      </c>
      <c r="Q42" s="44">
        <f>P42/O42</f>
        <v/>
      </c>
      <c r="R42" s="45">
        <f>COUNTIF(E42:M42,"RA")</f>
        <v/>
      </c>
      <c r="S42" s="46">
        <f>COUNTIF(E42:M42,"UA")</f>
        <v/>
      </c>
      <c r="T42" s="46">
        <f>COUNTIF(E42:M42,"WH")</f>
        <v/>
      </c>
      <c r="U42" s="49" t="n"/>
      <c r="V42" s="47">
        <f>IF(R42&lt;&gt;0,"FAIL",IF(S42&gt;0,"AB",IF(T42&gt;0,"WH","PASS")))</f>
        <v/>
      </c>
      <c r="W42" s="51" t="n"/>
    </row>
    <row customHeight="1" ht="15" r="43" s="333" spans="1:67">
      <c r="A43" s="117" t="n">
        <v>33</v>
      </c>
      <c r="B43" s="118" t="n">
        <v>113217104086</v>
      </c>
      <c r="C43" s="56" t="s">
        <v>37</v>
      </c>
      <c r="D43" s="121" t="s">
        <v>721</v>
      </c>
      <c r="E43" s="41" t="s">
        <v>622</v>
      </c>
      <c r="F43" s="41" t="s">
        <v>622</v>
      </c>
      <c r="G43" s="41" t="s">
        <v>622</v>
      </c>
      <c r="H43" s="41" t="s">
        <v>622</v>
      </c>
      <c r="I43" s="41" t="s">
        <v>622</v>
      </c>
      <c r="J43" s="41" t="s">
        <v>622</v>
      </c>
      <c r="K43" s="41" t="s">
        <v>622</v>
      </c>
      <c r="L43" s="41" t="s">
        <v>622</v>
      </c>
      <c r="M43" s="41" t="s">
        <v>622</v>
      </c>
      <c r="N43" s="42" t="n">
        <v>24</v>
      </c>
      <c r="O43" s="42">
        <f>IF(T43=0,24-SUMIF(E43:M43,"RA",$E$10:$M$10),0)</f>
        <v/>
      </c>
      <c r="P43" s="108">
        <f>(SUM(VLOOKUP(E43,$Z$12:$AA$19,2,FALSE)*E$10,VLOOKUP(F43,$Z$12:$AA$19,2,FALSE)*F$10,VLOOKUP(G43,$Z$12:$AA$19,2,FALSE)*G$10,VLOOKUP(H43,$Z$12:$AA$19,2,FALSE)*H$10,VLOOKUP(I43,$Z$12:$AA$19,2,FALSE)*I$10,VLOOKUP(J43,$Z$12:$AA$19,2,FALSE)*J$10,VLOOKUP(K43,$Z$12:$AA$19,2,FALSE)*K$10,VLOOKUP(L43,$Z$12:$AA$19,2,FALSE)*L$10,VLOOKUP(M43,$Z$12:$AA$19,2,FALSE)*M$10))</f>
        <v/>
      </c>
      <c r="Q43" s="44">
        <f>P43/O43</f>
        <v/>
      </c>
      <c r="R43" s="45">
        <f>COUNTIF(E43:M43,"RA")</f>
        <v/>
      </c>
      <c r="S43" s="46">
        <f>COUNTIF(E43:M43,"UA")</f>
        <v/>
      </c>
      <c r="T43" s="46">
        <f>COUNTIF(E43:M43,"WH")</f>
        <v/>
      </c>
      <c r="U43" s="46" t="n"/>
      <c r="V43" s="47">
        <f>IF(R43&lt;&gt;0,"FAIL",IF(S43&gt;0,"AB",IF(T43&gt;0,"WH","PASS")))</f>
        <v/>
      </c>
      <c r="W43" s="51" t="n"/>
    </row>
    <row customHeight="1" ht="15" r="44" s="333" spans="1:67">
      <c r="A44" s="117" t="n">
        <v>34</v>
      </c>
      <c r="B44" s="118" t="n">
        <v>113217104087</v>
      </c>
      <c r="C44" s="56" t="s">
        <v>37</v>
      </c>
      <c r="D44" s="121" t="s">
        <v>722</v>
      </c>
      <c r="E44" s="41" t="s">
        <v>622</v>
      </c>
      <c r="F44" s="41" t="s">
        <v>622</v>
      </c>
      <c r="G44" s="41" t="s">
        <v>622</v>
      </c>
      <c r="H44" s="41" t="s">
        <v>622</v>
      </c>
      <c r="I44" s="41" t="s">
        <v>622</v>
      </c>
      <c r="J44" s="41" t="s">
        <v>622</v>
      </c>
      <c r="K44" s="41" t="s">
        <v>622</v>
      </c>
      <c r="L44" s="41" t="s">
        <v>622</v>
      </c>
      <c r="M44" s="41" t="s">
        <v>622</v>
      </c>
      <c r="N44" s="42" t="n">
        <v>24</v>
      </c>
      <c r="O44" s="42">
        <f>IF(T44=0,24-SUMIF(E44:M44,"RA",$E$10:$M$10),0)</f>
        <v/>
      </c>
      <c r="P44" s="108">
        <f>(SUM(VLOOKUP(E44,$Z$12:$AA$19,2,FALSE)*E$10,VLOOKUP(F44,$Z$12:$AA$19,2,FALSE)*F$10,VLOOKUP(G44,$Z$12:$AA$19,2,FALSE)*G$10,VLOOKUP(H44,$Z$12:$AA$19,2,FALSE)*H$10,VLOOKUP(I44,$Z$12:$AA$19,2,FALSE)*I$10,VLOOKUP(J44,$Z$12:$AA$19,2,FALSE)*J$10,VLOOKUP(K44,$Z$12:$AA$19,2,FALSE)*K$10,VLOOKUP(L44,$Z$12:$AA$19,2,FALSE)*L$10,VLOOKUP(M44,$Z$12:$AA$19,2,FALSE)*M$10))</f>
        <v/>
      </c>
      <c r="Q44" s="44">
        <f>P44/O44</f>
        <v/>
      </c>
      <c r="R44" s="45">
        <f>COUNTIF(E44:M44,"RA")</f>
        <v/>
      </c>
      <c r="S44" s="46">
        <f>COUNTIF(E44:M44,"UA")</f>
        <v/>
      </c>
      <c r="T44" s="46">
        <f>COUNTIF(E44:M44,"WH")</f>
        <v/>
      </c>
      <c r="U44" s="46" t="n"/>
      <c r="V44" s="47">
        <f>IF(R44&lt;&gt;0,"FAIL",IF(S44&gt;0,"AB",IF(T44&gt;0,"WH","PASS")))</f>
        <v/>
      </c>
      <c r="W44" s="51" t="n"/>
    </row>
    <row customHeight="1" ht="15" r="45" s="333" spans="1:67">
      <c r="A45" s="117" t="n">
        <v>35</v>
      </c>
      <c r="B45" s="118" t="n">
        <v>113217104088</v>
      </c>
      <c r="C45" s="56" t="s">
        <v>37</v>
      </c>
      <c r="D45" s="121" t="s">
        <v>723</v>
      </c>
      <c r="E45" s="41" t="s">
        <v>622</v>
      </c>
      <c r="F45" s="41" t="s">
        <v>622</v>
      </c>
      <c r="G45" s="41" t="s">
        <v>622</v>
      </c>
      <c r="H45" s="41" t="s">
        <v>622</v>
      </c>
      <c r="I45" s="41" t="s">
        <v>622</v>
      </c>
      <c r="J45" s="41" t="s">
        <v>622</v>
      </c>
      <c r="K45" s="41" t="s">
        <v>622</v>
      </c>
      <c r="L45" s="41" t="s">
        <v>622</v>
      </c>
      <c r="M45" s="41" t="s">
        <v>622</v>
      </c>
      <c r="N45" s="42" t="n">
        <v>24</v>
      </c>
      <c r="O45" s="42">
        <f>IF(T45=0,24-SUMIF(E45:M45,"RA",$E$10:$M$10),0)</f>
        <v/>
      </c>
      <c r="P45" s="108">
        <f>(SUM(VLOOKUP(E45,$Z$12:$AA$19,2,FALSE)*E$10,VLOOKUP(F45,$Z$12:$AA$19,2,FALSE)*F$10,VLOOKUP(G45,$Z$12:$AA$19,2,FALSE)*G$10,VLOOKUP(H45,$Z$12:$AA$19,2,FALSE)*H$10,VLOOKUP(I45,$Z$12:$AA$19,2,FALSE)*I$10,VLOOKUP(J45,$Z$12:$AA$19,2,FALSE)*J$10,VLOOKUP(K45,$Z$12:$AA$19,2,FALSE)*K$10,VLOOKUP(L45,$Z$12:$AA$19,2,FALSE)*L$10,VLOOKUP(M45,$Z$12:$AA$19,2,FALSE)*M$10))</f>
        <v/>
      </c>
      <c r="Q45" s="44">
        <f>P45/O45</f>
        <v/>
      </c>
      <c r="R45" s="45">
        <f>COUNTIF(E45:M45,"RA")</f>
        <v/>
      </c>
      <c r="S45" s="46">
        <f>COUNTIF(E45:M45,"UA")</f>
        <v/>
      </c>
      <c r="T45" s="46">
        <f>COUNTIF(E45:M45,"WH")</f>
        <v/>
      </c>
      <c r="U45" s="49" t="n"/>
      <c r="V45" s="47">
        <f>IF(R45&lt;&gt;0,"FAIL",IF(S45&gt;0,"AB",IF(T45&gt;0,"WH","PASS")))</f>
        <v/>
      </c>
      <c r="W45" s="51" t="n"/>
    </row>
    <row customHeight="1" ht="15" r="46" s="333" spans="1:67">
      <c r="A46" s="117" t="n">
        <v>36</v>
      </c>
      <c r="B46" s="118" t="n">
        <v>113217104091</v>
      </c>
      <c r="C46" s="56" t="s">
        <v>37</v>
      </c>
      <c r="D46" s="121" t="s">
        <v>724</v>
      </c>
      <c r="E46" s="41" t="s">
        <v>622</v>
      </c>
      <c r="F46" s="41" t="s">
        <v>622</v>
      </c>
      <c r="G46" s="41" t="s">
        <v>622</v>
      </c>
      <c r="H46" s="41" t="s">
        <v>622</v>
      </c>
      <c r="I46" s="41" t="s">
        <v>622</v>
      </c>
      <c r="J46" s="41" t="s">
        <v>622</v>
      </c>
      <c r="K46" s="41" t="s">
        <v>622</v>
      </c>
      <c r="L46" s="41" t="s">
        <v>622</v>
      </c>
      <c r="M46" s="41" t="s">
        <v>622</v>
      </c>
      <c r="N46" s="42" t="n">
        <v>24</v>
      </c>
      <c r="O46" s="42">
        <f>IF(T46=0,24-SUMIF(E46:M46,"RA",$E$10:$M$10),0)</f>
        <v/>
      </c>
      <c r="P46" s="108">
        <f>(SUM(VLOOKUP(E46,$Z$12:$AA$19,2,FALSE)*E$10,VLOOKUP(F46,$Z$12:$AA$19,2,FALSE)*F$10,VLOOKUP(G46,$Z$12:$AA$19,2,FALSE)*G$10,VLOOKUP(H46,$Z$12:$AA$19,2,FALSE)*H$10,VLOOKUP(I46,$Z$12:$AA$19,2,FALSE)*I$10,VLOOKUP(J46,$Z$12:$AA$19,2,FALSE)*J$10,VLOOKUP(K46,$Z$12:$AA$19,2,FALSE)*K$10,VLOOKUP(L46,$Z$12:$AA$19,2,FALSE)*L$10,VLOOKUP(M46,$Z$12:$AA$19,2,FALSE)*M$10))</f>
        <v/>
      </c>
      <c r="Q46" s="44">
        <f>P46/O46</f>
        <v/>
      </c>
      <c r="R46" s="45">
        <f>COUNTIF(E46:M46,"RA")</f>
        <v/>
      </c>
      <c r="S46" s="46">
        <f>COUNTIF(E46:M46,"UA")</f>
        <v/>
      </c>
      <c r="T46" s="46">
        <f>COUNTIF(E46:M46,"WH")</f>
        <v/>
      </c>
      <c r="U46" s="46" t="n"/>
      <c r="V46" s="47">
        <f>IF(R46&lt;&gt;0,"FAIL",IF(S46&gt;0,"AB",IF(T46&gt;0,"WH","PASS")))</f>
        <v/>
      </c>
      <c r="W46" s="51" t="n"/>
    </row>
    <row customHeight="1" ht="15" r="47" s="333" spans="1:67">
      <c r="A47" s="117" t="n">
        <v>37</v>
      </c>
      <c r="B47" s="118" t="n">
        <v>113217104094</v>
      </c>
      <c r="C47" s="56" t="s">
        <v>37</v>
      </c>
      <c r="D47" s="121" t="s">
        <v>725</v>
      </c>
      <c r="E47" s="41" t="s">
        <v>622</v>
      </c>
      <c r="F47" s="41" t="s">
        <v>622</v>
      </c>
      <c r="G47" s="41" t="s">
        <v>622</v>
      </c>
      <c r="H47" s="41" t="s">
        <v>622</v>
      </c>
      <c r="I47" s="41" t="s">
        <v>622</v>
      </c>
      <c r="J47" s="41" t="s">
        <v>622</v>
      </c>
      <c r="K47" s="41" t="s">
        <v>622</v>
      </c>
      <c r="L47" s="41" t="s">
        <v>622</v>
      </c>
      <c r="M47" s="41" t="s">
        <v>622</v>
      </c>
      <c r="N47" s="42" t="n">
        <v>24</v>
      </c>
      <c r="O47" s="42">
        <f>IF(T47=0,24-SUMIF(E47:M47,"RA",$E$10:$M$10),0)</f>
        <v/>
      </c>
      <c r="P47" s="108">
        <f>(SUM(VLOOKUP(E47,$Z$12:$AA$19,2,FALSE)*E$10,VLOOKUP(F47,$Z$12:$AA$19,2,FALSE)*F$10,VLOOKUP(G47,$Z$12:$AA$19,2,FALSE)*G$10,VLOOKUP(H47,$Z$12:$AA$19,2,FALSE)*H$10,VLOOKUP(I47,$Z$12:$AA$19,2,FALSE)*I$10,VLOOKUP(J47,$Z$12:$AA$19,2,FALSE)*J$10,VLOOKUP(K47,$Z$12:$AA$19,2,FALSE)*K$10,VLOOKUP(L47,$Z$12:$AA$19,2,FALSE)*L$10,VLOOKUP(M47,$Z$12:$AA$19,2,FALSE)*M$10))</f>
        <v/>
      </c>
      <c r="Q47" s="44">
        <f>P47/O47</f>
        <v/>
      </c>
      <c r="R47" s="45">
        <f>COUNTIF(E47:M47,"RA")</f>
        <v/>
      </c>
      <c r="S47" s="46">
        <f>COUNTIF(E47:M47,"UA")</f>
        <v/>
      </c>
      <c r="T47" s="46">
        <f>COUNTIF(E47:M47,"WH")</f>
        <v/>
      </c>
      <c r="U47" s="46" t="n"/>
      <c r="V47" s="47">
        <f>IF(R47&lt;&gt;0,"FAIL",IF(S47&gt;0,"AB",IF(T47&gt;0,"WH","PASS")))</f>
        <v/>
      </c>
      <c r="W47" s="51" t="n"/>
    </row>
    <row customHeight="1" ht="15" r="48" s="333" spans="1:67">
      <c r="A48" s="117" t="n">
        <v>38</v>
      </c>
      <c r="B48" s="118" t="n">
        <v>113217104097</v>
      </c>
      <c r="C48" s="56" t="s">
        <v>37</v>
      </c>
      <c r="D48" s="121" t="s">
        <v>726</v>
      </c>
      <c r="E48" s="41" t="s">
        <v>622</v>
      </c>
      <c r="F48" s="41" t="s">
        <v>622</v>
      </c>
      <c r="G48" s="41" t="s">
        <v>622</v>
      </c>
      <c r="H48" s="41" t="s">
        <v>622</v>
      </c>
      <c r="I48" s="41" t="s">
        <v>622</v>
      </c>
      <c r="J48" s="41" t="s">
        <v>622</v>
      </c>
      <c r="K48" s="41" t="s">
        <v>622</v>
      </c>
      <c r="L48" s="41" t="s">
        <v>622</v>
      </c>
      <c r="M48" s="41" t="s">
        <v>622</v>
      </c>
      <c r="N48" s="42" t="n">
        <v>24</v>
      </c>
      <c r="O48" s="42">
        <f>IF(T48=0,24-SUMIF(E48:M48,"RA",$E$10:$M$10),0)</f>
        <v/>
      </c>
      <c r="P48" s="108">
        <f>(SUM(VLOOKUP(E48,$Z$12:$AA$19,2,FALSE)*E$10,VLOOKUP(F48,$Z$12:$AA$19,2,FALSE)*F$10,VLOOKUP(G48,$Z$12:$AA$19,2,FALSE)*G$10,VLOOKUP(H48,$Z$12:$AA$19,2,FALSE)*H$10,VLOOKUP(I48,$Z$12:$AA$19,2,FALSE)*I$10,VLOOKUP(J48,$Z$12:$AA$19,2,FALSE)*J$10,VLOOKUP(K48,$Z$12:$AA$19,2,FALSE)*K$10,VLOOKUP(L48,$Z$12:$AA$19,2,FALSE)*L$10,VLOOKUP(M48,$Z$12:$AA$19,2,FALSE)*M$10))</f>
        <v/>
      </c>
      <c r="Q48" s="44">
        <f>P48/O48</f>
        <v/>
      </c>
      <c r="R48" s="45">
        <f>COUNTIF(E48:M48,"RA")</f>
        <v/>
      </c>
      <c r="S48" s="46">
        <f>COUNTIF(E48:M48,"UA")</f>
        <v/>
      </c>
      <c r="T48" s="46">
        <f>COUNTIF(E48:M48,"WH")</f>
        <v/>
      </c>
      <c r="U48" s="49" t="n"/>
      <c r="V48" s="47">
        <f>IF(R48&lt;&gt;0,"FAIL",IF(S48&gt;0,"AB",IF(T48&gt;0,"WH","PASS")))</f>
        <v/>
      </c>
      <c r="W48" s="51" t="n"/>
    </row>
    <row customFormat="1" customHeight="1" ht="15" r="49" s="97" spans="1:67">
      <c r="A49" s="117" t="n">
        <v>39</v>
      </c>
      <c r="B49" s="118" t="n">
        <v>113217104107</v>
      </c>
      <c r="C49" s="56" t="s">
        <v>37</v>
      </c>
      <c r="D49" s="121" t="s">
        <v>727</v>
      </c>
      <c r="E49" s="41" t="s">
        <v>622</v>
      </c>
      <c r="F49" s="41" t="s">
        <v>622</v>
      </c>
      <c r="G49" s="41" t="s">
        <v>622</v>
      </c>
      <c r="H49" s="41" t="s">
        <v>622</v>
      </c>
      <c r="I49" s="41" t="s">
        <v>622</v>
      </c>
      <c r="J49" s="41" t="s">
        <v>622</v>
      </c>
      <c r="K49" s="41" t="s">
        <v>622</v>
      </c>
      <c r="L49" s="41" t="s">
        <v>622</v>
      </c>
      <c r="M49" s="41" t="s">
        <v>622</v>
      </c>
      <c r="N49" s="42" t="n">
        <v>24</v>
      </c>
      <c r="O49" s="42">
        <f>IF(T49=0,24-SUMIF(E49:M49,"RA",$E$10:$M$10),0)</f>
        <v/>
      </c>
      <c r="P49" s="108">
        <f>(SUM(VLOOKUP(E49,$Z$12:$AA$19,2,FALSE)*E$10,VLOOKUP(F49,$Z$12:$AA$19,2,FALSE)*F$10,VLOOKUP(G49,$Z$12:$AA$19,2,FALSE)*G$10,VLOOKUP(H49,$Z$12:$AA$19,2,FALSE)*H$10,VLOOKUP(I49,$Z$12:$AA$19,2,FALSE)*I$10,VLOOKUP(J49,$Z$12:$AA$19,2,FALSE)*J$10,VLOOKUP(K49,$Z$12:$AA$19,2,FALSE)*K$10,VLOOKUP(L49,$Z$12:$AA$19,2,FALSE)*L$10,VLOOKUP(M49,$Z$12:$AA$19,2,FALSE)*M$10))</f>
        <v/>
      </c>
      <c r="Q49" s="44">
        <f>P49/O49</f>
        <v/>
      </c>
      <c r="R49" s="45">
        <f>COUNTIF(E49:M49,"RA")</f>
        <v/>
      </c>
      <c r="S49" s="46">
        <f>COUNTIF(E49:M49,"UA")</f>
        <v/>
      </c>
      <c r="T49" s="46">
        <f>COUNTIF(E49:M49,"WH")</f>
        <v/>
      </c>
      <c r="U49" s="46" t="n"/>
      <c r="V49" s="47">
        <f>IF(R49&lt;&gt;0,"FAIL",IF(S49&gt;0,"AB",IF(T49&gt;0,"WH","PASS")))</f>
        <v/>
      </c>
      <c r="W49" s="51" t="n"/>
    </row>
    <row customFormat="1" customHeight="1" ht="15" r="50" s="97" spans="1:67">
      <c r="A50" s="117" t="n">
        <v>40</v>
      </c>
      <c r="B50" s="118" t="n">
        <v>113217104108</v>
      </c>
      <c r="C50" s="56" t="s">
        <v>37</v>
      </c>
      <c r="D50" s="121" t="s">
        <v>728</v>
      </c>
      <c r="E50" s="41" t="s">
        <v>622</v>
      </c>
      <c r="F50" s="41" t="s">
        <v>622</v>
      </c>
      <c r="G50" s="41" t="s">
        <v>622</v>
      </c>
      <c r="H50" s="41" t="s">
        <v>622</v>
      </c>
      <c r="I50" s="41" t="s">
        <v>622</v>
      </c>
      <c r="J50" s="41" t="s">
        <v>622</v>
      </c>
      <c r="K50" s="41" t="s">
        <v>622</v>
      </c>
      <c r="L50" s="41" t="s">
        <v>622</v>
      </c>
      <c r="M50" s="41" t="s">
        <v>622</v>
      </c>
      <c r="N50" s="42" t="n">
        <v>24</v>
      </c>
      <c r="O50" s="42">
        <f>IF(T50=0,24-SUMIF(E50:M50,"RA",$E$10:$M$10),0)</f>
        <v/>
      </c>
      <c r="P50" s="108">
        <f>(SUM(VLOOKUP(E50,$Z$12:$AA$19,2,FALSE)*E$10,VLOOKUP(F50,$Z$12:$AA$19,2,FALSE)*F$10,VLOOKUP(G50,$Z$12:$AA$19,2,FALSE)*G$10,VLOOKUP(H50,$Z$12:$AA$19,2,FALSE)*H$10,VLOOKUP(I50,$Z$12:$AA$19,2,FALSE)*I$10,VLOOKUP(J50,$Z$12:$AA$19,2,FALSE)*J$10,VLOOKUP(K50,$Z$12:$AA$19,2,FALSE)*K$10,VLOOKUP(L50,$Z$12:$AA$19,2,FALSE)*L$10,VLOOKUP(M50,$Z$12:$AA$19,2,FALSE)*M$10))</f>
        <v/>
      </c>
      <c r="Q50" s="44">
        <f>P50/O50</f>
        <v/>
      </c>
      <c r="R50" s="45">
        <f>COUNTIF(E50:M50,"RA")</f>
        <v/>
      </c>
      <c r="S50" s="46">
        <f>COUNTIF(E50:M50,"UA")</f>
        <v/>
      </c>
      <c r="T50" s="46">
        <f>COUNTIF(E50:M50,"WH")</f>
        <v/>
      </c>
      <c r="U50" s="46" t="n"/>
      <c r="V50" s="47">
        <f>IF(R50&lt;&gt;0,"FAIL",IF(S50&gt;0,"AB",IF(T50&gt;0,"WH","PASS")))</f>
        <v/>
      </c>
      <c r="W50" s="51" t="n"/>
    </row>
    <row customFormat="1" customHeight="1" ht="15" r="51" s="97" spans="1:67">
      <c r="A51" s="117" t="n">
        <v>41</v>
      </c>
      <c r="B51" s="118" t="n">
        <v>113217104118</v>
      </c>
      <c r="C51" s="56" t="s">
        <v>37</v>
      </c>
      <c r="D51" s="121" t="s">
        <v>729</v>
      </c>
      <c r="E51" s="41" t="s">
        <v>622</v>
      </c>
      <c r="F51" s="41" t="s">
        <v>622</v>
      </c>
      <c r="G51" s="41" t="s">
        <v>622</v>
      </c>
      <c r="H51" s="41" t="s">
        <v>622</v>
      </c>
      <c r="I51" s="41" t="s">
        <v>622</v>
      </c>
      <c r="J51" s="41" t="s">
        <v>622</v>
      </c>
      <c r="K51" s="41" t="s">
        <v>622</v>
      </c>
      <c r="L51" s="41" t="s">
        <v>622</v>
      </c>
      <c r="M51" s="41" t="s">
        <v>622</v>
      </c>
      <c r="N51" s="42" t="n">
        <v>24</v>
      </c>
      <c r="O51" s="42">
        <f>IF(T51=0,24-SUMIF(E51:M51,"RA",$E$10:$M$10),0)</f>
        <v/>
      </c>
      <c r="P51" s="108">
        <f>(SUM(VLOOKUP(E51,$Z$12:$AA$19,2,FALSE)*E$10,VLOOKUP(F51,$Z$12:$AA$19,2,FALSE)*F$10,VLOOKUP(G51,$Z$12:$AA$19,2,FALSE)*G$10,VLOOKUP(H51,$Z$12:$AA$19,2,FALSE)*H$10,VLOOKUP(I51,$Z$12:$AA$19,2,FALSE)*I$10,VLOOKUP(J51,$Z$12:$AA$19,2,FALSE)*J$10,VLOOKUP(K51,$Z$12:$AA$19,2,FALSE)*K$10,VLOOKUP(L51,$Z$12:$AA$19,2,FALSE)*L$10,VLOOKUP(M51,$Z$12:$AA$19,2,FALSE)*M$10))</f>
        <v/>
      </c>
      <c r="Q51" s="44">
        <f>P51/O51</f>
        <v/>
      </c>
      <c r="R51" s="45">
        <f>COUNTIF(E51:M51,"RA")</f>
        <v/>
      </c>
      <c r="S51" s="46">
        <f>COUNTIF(E51:M51,"UA")</f>
        <v/>
      </c>
      <c r="T51" s="46">
        <f>COUNTIF(E51:M51,"WH")</f>
        <v/>
      </c>
      <c r="U51" s="49" t="n"/>
      <c r="V51" s="47">
        <f>IF(R51&lt;&gt;0,"FAIL",IF(S51&gt;0,"AB",IF(T51&gt;0,"WH","PASS")))</f>
        <v/>
      </c>
      <c r="W51" s="51" t="n"/>
    </row>
    <row customFormat="1" customHeight="1" ht="15" r="52" s="97" spans="1:67">
      <c r="A52" s="117" t="n">
        <v>42</v>
      </c>
      <c r="B52" s="118" t="n">
        <v>113217104127</v>
      </c>
      <c r="C52" s="56" t="s">
        <v>37</v>
      </c>
      <c r="D52" s="121" t="s">
        <v>730</v>
      </c>
      <c r="E52" s="41" t="s">
        <v>622</v>
      </c>
      <c r="F52" s="41" t="s">
        <v>622</v>
      </c>
      <c r="G52" s="41" t="s">
        <v>622</v>
      </c>
      <c r="H52" s="41" t="s">
        <v>622</v>
      </c>
      <c r="I52" s="41" t="s">
        <v>622</v>
      </c>
      <c r="J52" s="41" t="s">
        <v>622</v>
      </c>
      <c r="K52" s="41" t="s">
        <v>622</v>
      </c>
      <c r="L52" s="41" t="s">
        <v>622</v>
      </c>
      <c r="M52" s="41" t="s">
        <v>622</v>
      </c>
      <c r="N52" s="42" t="n">
        <v>24</v>
      </c>
      <c r="O52" s="42">
        <f>IF(T52=0,24-SUMIF(E52:M52,"RA",$E$10:$M$10),0)</f>
        <v/>
      </c>
      <c r="P52" s="108">
        <f>(SUM(VLOOKUP(E52,$Z$12:$AA$19,2,FALSE)*E$10,VLOOKUP(F52,$Z$12:$AA$19,2,FALSE)*F$10,VLOOKUP(G52,$Z$12:$AA$19,2,FALSE)*G$10,VLOOKUP(H52,$Z$12:$AA$19,2,FALSE)*H$10,VLOOKUP(I52,$Z$12:$AA$19,2,FALSE)*I$10,VLOOKUP(J52,$Z$12:$AA$19,2,FALSE)*J$10,VLOOKUP(K52,$Z$12:$AA$19,2,FALSE)*K$10,VLOOKUP(L52,$Z$12:$AA$19,2,FALSE)*L$10,VLOOKUP(M52,$Z$12:$AA$19,2,FALSE)*M$10))</f>
        <v/>
      </c>
      <c r="Q52" s="44">
        <f>P52/O52</f>
        <v/>
      </c>
      <c r="R52" s="45">
        <f>COUNTIF(E52:M52,"RA")</f>
        <v/>
      </c>
      <c r="S52" s="46">
        <f>COUNTIF(E52:M52,"UA")</f>
        <v/>
      </c>
      <c r="T52" s="46">
        <f>COUNTIF(E52:M52,"WH")</f>
        <v/>
      </c>
      <c r="U52" s="46" t="n"/>
      <c r="V52" s="47">
        <f>IF(R52&lt;&gt;0,"FAIL",IF(S52&gt;0,"AB",IF(T52&gt;0,"WH","PASS")))</f>
        <v/>
      </c>
      <c r="W52" s="51" t="n"/>
    </row>
    <row customFormat="1" customHeight="1" ht="15" r="53" s="97" spans="1:67">
      <c r="A53" s="117" t="n">
        <v>43</v>
      </c>
      <c r="B53" s="118" t="n">
        <v>113217104130</v>
      </c>
      <c r="C53" s="56" t="s">
        <v>37</v>
      </c>
      <c r="D53" s="121" t="s">
        <v>731</v>
      </c>
      <c r="E53" s="41" t="s">
        <v>622</v>
      </c>
      <c r="F53" s="41" t="s">
        <v>622</v>
      </c>
      <c r="G53" s="41" t="s">
        <v>622</v>
      </c>
      <c r="H53" s="41" t="s">
        <v>622</v>
      </c>
      <c r="I53" s="41" t="s">
        <v>622</v>
      </c>
      <c r="J53" s="41" t="s">
        <v>622</v>
      </c>
      <c r="K53" s="41" t="s">
        <v>622</v>
      </c>
      <c r="L53" s="41" t="s">
        <v>622</v>
      </c>
      <c r="M53" s="41" t="s">
        <v>622</v>
      </c>
      <c r="N53" s="42" t="n">
        <v>24</v>
      </c>
      <c r="O53" s="42">
        <f>IF(T53=0,24-SUMIF(E53:M53,"RA",$E$10:$M$10),0)</f>
        <v/>
      </c>
      <c r="P53" s="108">
        <f>(SUM(VLOOKUP(E53,$Z$12:$AA$19,2,FALSE)*E$10,VLOOKUP(F53,$Z$12:$AA$19,2,FALSE)*F$10,VLOOKUP(G53,$Z$12:$AA$19,2,FALSE)*G$10,VLOOKUP(H53,$Z$12:$AA$19,2,FALSE)*H$10,VLOOKUP(I53,$Z$12:$AA$19,2,FALSE)*I$10,VLOOKUP(J53,$Z$12:$AA$19,2,FALSE)*J$10,VLOOKUP(K53,$Z$12:$AA$19,2,FALSE)*K$10,VLOOKUP(L53,$Z$12:$AA$19,2,FALSE)*L$10,VLOOKUP(M53,$Z$12:$AA$19,2,FALSE)*M$10))</f>
        <v/>
      </c>
      <c r="Q53" s="44">
        <f>P53/O53</f>
        <v/>
      </c>
      <c r="R53" s="45">
        <f>COUNTIF(E53:M53,"RA")</f>
        <v/>
      </c>
      <c r="S53" s="46">
        <f>COUNTIF(E53:M53,"UA")</f>
        <v/>
      </c>
      <c r="T53" s="46">
        <f>COUNTIF(E53:M53,"WH")</f>
        <v/>
      </c>
      <c r="U53" s="46" t="n"/>
      <c r="V53" s="47">
        <f>IF(R53&lt;&gt;0,"FAIL",IF(S53&gt;0,"AB",IF(T53&gt;0,"WH","PASS")))</f>
        <v/>
      </c>
      <c r="W53" s="51" t="n"/>
    </row>
    <row customFormat="1" customHeight="1" ht="15" r="54" s="97" spans="1:67">
      <c r="A54" s="117" t="n">
        <v>44</v>
      </c>
      <c r="B54" s="118" t="n">
        <v>113217104132</v>
      </c>
      <c r="C54" s="56" t="s">
        <v>37</v>
      </c>
      <c r="D54" s="121" t="s">
        <v>732</v>
      </c>
      <c r="E54" s="41" t="s">
        <v>622</v>
      </c>
      <c r="F54" s="41" t="s">
        <v>622</v>
      </c>
      <c r="G54" s="41" t="s">
        <v>622</v>
      </c>
      <c r="H54" s="41" t="s">
        <v>622</v>
      </c>
      <c r="I54" s="41" t="s">
        <v>622</v>
      </c>
      <c r="J54" s="41" t="s">
        <v>622</v>
      </c>
      <c r="K54" s="41" t="s">
        <v>622</v>
      </c>
      <c r="L54" s="41" t="s">
        <v>622</v>
      </c>
      <c r="M54" s="41" t="s">
        <v>622</v>
      </c>
      <c r="N54" s="42" t="n">
        <v>24</v>
      </c>
      <c r="O54" s="42">
        <f>IF(T54=0,24-SUMIF(E54:M54,"RA",$E$10:$M$10),0)</f>
        <v/>
      </c>
      <c r="P54" s="108">
        <f>(SUM(VLOOKUP(E54,$Z$12:$AA$19,2,FALSE)*E$10,VLOOKUP(F54,$Z$12:$AA$19,2,FALSE)*F$10,VLOOKUP(G54,$Z$12:$AA$19,2,FALSE)*G$10,VLOOKUP(H54,$Z$12:$AA$19,2,FALSE)*H$10,VLOOKUP(I54,$Z$12:$AA$19,2,FALSE)*I$10,VLOOKUP(J54,$Z$12:$AA$19,2,FALSE)*J$10,VLOOKUP(K54,$Z$12:$AA$19,2,FALSE)*K$10,VLOOKUP(L54,$Z$12:$AA$19,2,FALSE)*L$10,VLOOKUP(M54,$Z$12:$AA$19,2,FALSE)*M$10))</f>
        <v/>
      </c>
      <c r="Q54" s="44">
        <f>P54/O54</f>
        <v/>
      </c>
      <c r="R54" s="45">
        <f>COUNTIF(E54:M54,"RA")</f>
        <v/>
      </c>
      <c r="S54" s="46">
        <f>COUNTIF(E54:M54,"UA")</f>
        <v/>
      </c>
      <c r="T54" s="46">
        <f>COUNTIF(E54:M54,"WH")</f>
        <v/>
      </c>
      <c r="U54" s="49" t="n"/>
      <c r="V54" s="47">
        <f>IF(R54&lt;&gt;0,"FAIL",IF(S54&gt;0,"AB",IF(T54&gt;0,"WH","PASS")))</f>
        <v/>
      </c>
      <c r="W54" s="51" t="n"/>
    </row>
    <row customFormat="1" customHeight="1" ht="15" r="55" s="97" spans="1:67">
      <c r="A55" s="117" t="n">
        <v>45</v>
      </c>
      <c r="B55" s="118" t="n">
        <v>113217104138</v>
      </c>
      <c r="C55" s="56" t="s">
        <v>37</v>
      </c>
      <c r="D55" s="121" t="s">
        <v>733</v>
      </c>
      <c r="E55" s="41" t="s">
        <v>622</v>
      </c>
      <c r="F55" s="41" t="s">
        <v>622</v>
      </c>
      <c r="G55" s="41" t="s">
        <v>622</v>
      </c>
      <c r="H55" s="41" t="s">
        <v>622</v>
      </c>
      <c r="I55" s="41" t="s">
        <v>622</v>
      </c>
      <c r="J55" s="41" t="s">
        <v>622</v>
      </c>
      <c r="K55" s="41" t="s">
        <v>622</v>
      </c>
      <c r="L55" s="41" t="s">
        <v>622</v>
      </c>
      <c r="M55" s="41" t="s">
        <v>622</v>
      </c>
      <c r="N55" s="42" t="n">
        <v>24</v>
      </c>
      <c r="O55" s="42">
        <f>IF(T55=0,24-SUMIF(E55:M55,"RA",$E$10:$M$10),0)</f>
        <v/>
      </c>
      <c r="P55" s="108">
        <f>(SUM(VLOOKUP(E55,$Z$12:$AA$19,2,FALSE)*E$10,VLOOKUP(F55,$Z$12:$AA$19,2,FALSE)*F$10,VLOOKUP(G55,$Z$12:$AA$19,2,FALSE)*G$10,VLOOKUP(H55,$Z$12:$AA$19,2,FALSE)*H$10,VLOOKUP(I55,$Z$12:$AA$19,2,FALSE)*I$10,VLOOKUP(J55,$Z$12:$AA$19,2,FALSE)*J$10,VLOOKUP(K55,$Z$12:$AA$19,2,FALSE)*K$10,VLOOKUP(L55,$Z$12:$AA$19,2,FALSE)*L$10,VLOOKUP(M55,$Z$12:$AA$19,2,FALSE)*M$10))</f>
        <v/>
      </c>
      <c r="Q55" s="44">
        <f>P55/O55</f>
        <v/>
      </c>
      <c r="R55" s="45">
        <f>COUNTIF(E55:M55,"RA")</f>
        <v/>
      </c>
      <c r="S55" s="46">
        <f>COUNTIF(E55:M55,"UA")</f>
        <v/>
      </c>
      <c r="T55" s="46">
        <f>COUNTIF(E55:M55,"WH")</f>
        <v/>
      </c>
      <c r="U55" s="46" t="n"/>
      <c r="V55" s="47">
        <f>IF(R55&lt;&gt;0,"FAIL",IF(S55&gt;0,"AB",IF(T55&gt;0,"WH","PASS")))</f>
        <v/>
      </c>
      <c r="W55" s="51" t="n"/>
    </row>
    <row customFormat="1" customHeight="1" ht="15" r="56" s="97" spans="1:67">
      <c r="A56" s="117" t="n">
        <v>46</v>
      </c>
      <c r="B56" s="118" t="n">
        <v>113217104139</v>
      </c>
      <c r="C56" s="56" t="s">
        <v>37</v>
      </c>
      <c r="D56" s="121" t="s">
        <v>734</v>
      </c>
      <c r="E56" s="41" t="s">
        <v>622</v>
      </c>
      <c r="F56" s="41" t="s">
        <v>622</v>
      </c>
      <c r="G56" s="41" t="s">
        <v>622</v>
      </c>
      <c r="H56" s="41" t="s">
        <v>622</v>
      </c>
      <c r="I56" s="41" t="s">
        <v>622</v>
      </c>
      <c r="J56" s="41" t="s">
        <v>622</v>
      </c>
      <c r="K56" s="41" t="s">
        <v>622</v>
      </c>
      <c r="L56" s="41" t="s">
        <v>622</v>
      </c>
      <c r="M56" s="41" t="s">
        <v>622</v>
      </c>
      <c r="N56" s="42" t="n">
        <v>24</v>
      </c>
      <c r="O56" s="42">
        <f>IF(T56=0,24-SUMIF(E56:M56,"RA",$E$10:$M$10),0)</f>
        <v/>
      </c>
      <c r="P56" s="108">
        <f>(SUM(VLOOKUP(E56,$Z$12:$AA$19,2,FALSE)*E$10,VLOOKUP(F56,$Z$12:$AA$19,2,FALSE)*F$10,VLOOKUP(G56,$Z$12:$AA$19,2,FALSE)*G$10,VLOOKUP(H56,$Z$12:$AA$19,2,FALSE)*H$10,VLOOKUP(I56,$Z$12:$AA$19,2,FALSE)*I$10,VLOOKUP(J56,$Z$12:$AA$19,2,FALSE)*J$10,VLOOKUP(K56,$Z$12:$AA$19,2,FALSE)*K$10,VLOOKUP(L56,$Z$12:$AA$19,2,FALSE)*L$10,VLOOKUP(M56,$Z$12:$AA$19,2,FALSE)*M$10))</f>
        <v/>
      </c>
      <c r="Q56" s="44">
        <f>P56/O56</f>
        <v/>
      </c>
      <c r="R56" s="45">
        <f>COUNTIF(E56:M56,"RA")</f>
        <v/>
      </c>
      <c r="S56" s="46">
        <f>COUNTIF(E56:M56,"UA")</f>
        <v/>
      </c>
      <c r="T56" s="46">
        <f>COUNTIF(E56:M56,"WH")</f>
        <v/>
      </c>
      <c r="U56" s="59" t="n"/>
      <c r="V56" s="47">
        <f>IF(R56&lt;&gt;0,"FAIL",IF(S56&gt;0,"AB",IF(T56&gt;0,"WH","PASS")))</f>
        <v/>
      </c>
      <c r="W56" s="51" t="n"/>
    </row>
    <row customFormat="1" customHeight="1" ht="15" r="57" s="97" spans="1:67">
      <c r="A57" s="117" t="n">
        <v>47</v>
      </c>
      <c r="B57" s="118" t="n">
        <v>113217104142</v>
      </c>
      <c r="C57" s="56" t="s">
        <v>37</v>
      </c>
      <c r="D57" s="121" t="s">
        <v>735</v>
      </c>
      <c r="E57" s="41" t="s">
        <v>622</v>
      </c>
      <c r="F57" s="41" t="s">
        <v>622</v>
      </c>
      <c r="G57" s="41" t="s">
        <v>622</v>
      </c>
      <c r="H57" s="41" t="s">
        <v>622</v>
      </c>
      <c r="I57" s="41" t="s">
        <v>622</v>
      </c>
      <c r="J57" s="41" t="s">
        <v>622</v>
      </c>
      <c r="K57" s="41" t="s">
        <v>622</v>
      </c>
      <c r="L57" s="41" t="s">
        <v>622</v>
      </c>
      <c r="M57" s="41" t="s">
        <v>622</v>
      </c>
      <c r="N57" s="42" t="n">
        <v>24</v>
      </c>
      <c r="O57" s="42">
        <f>IF(T57=0,24-SUMIF(E57:M57,"RA",$E$10:$M$10),0)</f>
        <v/>
      </c>
      <c r="P57" s="108">
        <f>(SUM(VLOOKUP(E57,$Z$12:$AA$19,2,FALSE)*E$10,VLOOKUP(F57,$Z$12:$AA$19,2,FALSE)*F$10,VLOOKUP(G57,$Z$12:$AA$19,2,FALSE)*G$10,VLOOKUP(H57,$Z$12:$AA$19,2,FALSE)*H$10,VLOOKUP(I57,$Z$12:$AA$19,2,FALSE)*I$10,VLOOKUP(J57,$Z$12:$AA$19,2,FALSE)*J$10,VLOOKUP(K57,$Z$12:$AA$19,2,FALSE)*K$10,VLOOKUP(L57,$Z$12:$AA$19,2,FALSE)*L$10,VLOOKUP(M57,$Z$12:$AA$19,2,FALSE)*M$10))</f>
        <v/>
      </c>
      <c r="Q57" s="44">
        <f>P57/O57</f>
        <v/>
      </c>
      <c r="R57" s="45">
        <f>COUNTIF(E57:M57,"RA")</f>
        <v/>
      </c>
      <c r="S57" s="46">
        <f>COUNTIF(E57:M57,"UA")</f>
        <v/>
      </c>
      <c r="T57" s="46">
        <f>COUNTIF(E57:M57,"WH")</f>
        <v/>
      </c>
      <c r="U57" s="49" t="n"/>
      <c r="V57" s="47">
        <f>IF(R57&lt;&gt;0,"FAIL",IF(S57&gt;0,"AB",IF(T57&gt;0,"WH","PASS")))</f>
        <v/>
      </c>
      <c r="W57" s="51" t="n"/>
    </row>
    <row customFormat="1" customHeight="1" ht="15" r="58" s="97" spans="1:67">
      <c r="A58" s="117" t="n">
        <v>48</v>
      </c>
      <c r="B58" s="118" t="n">
        <v>113217104145</v>
      </c>
      <c r="C58" s="56" t="s">
        <v>37</v>
      </c>
      <c r="D58" s="121" t="s">
        <v>736</v>
      </c>
      <c r="E58" s="41" t="s">
        <v>622</v>
      </c>
      <c r="F58" s="41" t="s">
        <v>622</v>
      </c>
      <c r="G58" s="41" t="s">
        <v>622</v>
      </c>
      <c r="H58" s="41" t="s">
        <v>622</v>
      </c>
      <c r="I58" s="41" t="s">
        <v>622</v>
      </c>
      <c r="J58" s="41" t="s">
        <v>622</v>
      </c>
      <c r="K58" s="41" t="s">
        <v>622</v>
      </c>
      <c r="L58" s="41" t="s">
        <v>622</v>
      </c>
      <c r="M58" s="41" t="s">
        <v>622</v>
      </c>
      <c r="N58" s="42" t="n">
        <v>24</v>
      </c>
      <c r="O58" s="42">
        <f>IF(T58=0,24-SUMIF(E58:M58,"RA",$E$10:$M$10),0)</f>
        <v/>
      </c>
      <c r="P58" s="108">
        <f>(SUM(VLOOKUP(E58,$Z$12:$AA$19,2,FALSE)*E$10,VLOOKUP(F58,$Z$12:$AA$19,2,FALSE)*F$10,VLOOKUP(G58,$Z$12:$AA$19,2,FALSE)*G$10,VLOOKUP(H58,$Z$12:$AA$19,2,FALSE)*H$10,VLOOKUP(I58,$Z$12:$AA$19,2,FALSE)*I$10,VLOOKUP(J58,$Z$12:$AA$19,2,FALSE)*J$10,VLOOKUP(K58,$Z$12:$AA$19,2,FALSE)*K$10,VLOOKUP(L58,$Z$12:$AA$19,2,FALSE)*L$10,VLOOKUP(M58,$Z$12:$AA$19,2,FALSE)*M$10))</f>
        <v/>
      </c>
      <c r="Q58" s="44">
        <f>P58/O58</f>
        <v/>
      </c>
      <c r="R58" s="45">
        <f>COUNTIF(E58:M58,"RA")</f>
        <v/>
      </c>
      <c r="S58" s="46">
        <f>COUNTIF(E58:M58,"UA")</f>
        <v/>
      </c>
      <c r="T58" s="46">
        <f>COUNTIF(E58:M58,"WH")</f>
        <v/>
      </c>
      <c r="U58" s="49" t="n"/>
      <c r="V58" s="47">
        <f>IF(R58&lt;&gt;0,"FAIL",IF(S58&gt;0,"AB",IF(T58&gt;0,"WH","PASS")))</f>
        <v/>
      </c>
      <c r="W58" s="51" t="n"/>
    </row>
    <row customFormat="1" customHeight="1" ht="15" r="59" s="97" spans="1:67">
      <c r="A59" s="119" t="n">
        <v>49</v>
      </c>
      <c r="B59" s="118" t="n">
        <v>113217104150</v>
      </c>
      <c r="C59" s="56" t="s">
        <v>37</v>
      </c>
      <c r="D59" s="121" t="s">
        <v>737</v>
      </c>
      <c r="E59" s="41" t="s">
        <v>622</v>
      </c>
      <c r="F59" s="41" t="s">
        <v>622</v>
      </c>
      <c r="G59" s="41" t="s">
        <v>622</v>
      </c>
      <c r="H59" s="41" t="s">
        <v>622</v>
      </c>
      <c r="I59" s="41" t="s">
        <v>622</v>
      </c>
      <c r="J59" s="41" t="s">
        <v>622</v>
      </c>
      <c r="K59" s="41" t="s">
        <v>622</v>
      </c>
      <c r="L59" s="41" t="s">
        <v>622</v>
      </c>
      <c r="M59" s="41" t="s">
        <v>622</v>
      </c>
      <c r="N59" s="42" t="n">
        <v>24</v>
      </c>
      <c r="O59" s="42">
        <f>IF(T59=0,24-SUMIF(E59:M59,"RA",$E$10:$M$10),0)</f>
        <v/>
      </c>
      <c r="P59" s="108">
        <f>(SUM(VLOOKUP(E59,$Z$12:$AA$19,2,FALSE)*E$10,VLOOKUP(F59,$Z$12:$AA$19,2,FALSE)*F$10,VLOOKUP(G59,$Z$12:$AA$19,2,FALSE)*G$10,VLOOKUP(H59,$Z$12:$AA$19,2,FALSE)*H$10,VLOOKUP(I59,$Z$12:$AA$19,2,FALSE)*I$10,VLOOKUP(J59,$Z$12:$AA$19,2,FALSE)*J$10,VLOOKUP(K59,$Z$12:$AA$19,2,FALSE)*K$10,VLOOKUP(L59,$Z$12:$AA$19,2,FALSE)*L$10,VLOOKUP(M59,$Z$12:$AA$19,2,FALSE)*M$10))</f>
        <v/>
      </c>
      <c r="Q59" s="44">
        <f>P59/O59</f>
        <v/>
      </c>
      <c r="R59" s="45">
        <f>COUNTIF(E59:M59,"RA")</f>
        <v/>
      </c>
      <c r="S59" s="46">
        <f>COUNTIF(E59:M59,"UA")</f>
        <v/>
      </c>
      <c r="T59" s="46">
        <f>COUNTIF(E59:M59,"WH")</f>
        <v/>
      </c>
      <c r="U59" s="49" t="n"/>
      <c r="V59" s="47">
        <f>IF(R59&lt;&gt;0,"FAIL",IF(S59&gt;0,"AB",IF(T59&gt;0,"WH","PASS")))</f>
        <v/>
      </c>
      <c r="W59" s="51" t="n"/>
    </row>
    <row customFormat="1" customHeight="1" ht="15" r="60" s="97" spans="1:67">
      <c r="A60" s="117" t="n">
        <v>50</v>
      </c>
      <c r="B60" s="120" t="n">
        <v>113217104701</v>
      </c>
      <c r="C60" s="56" t="s">
        <v>37</v>
      </c>
      <c r="D60" s="123" t="s">
        <v>738</v>
      </c>
      <c r="E60" s="41" t="s">
        <v>622</v>
      </c>
      <c r="F60" s="41" t="s">
        <v>622</v>
      </c>
      <c r="G60" s="41" t="s">
        <v>622</v>
      </c>
      <c r="H60" s="41" t="s">
        <v>622</v>
      </c>
      <c r="I60" s="41" t="s">
        <v>622</v>
      </c>
      <c r="J60" s="41" t="s">
        <v>622</v>
      </c>
      <c r="K60" s="41" t="s">
        <v>622</v>
      </c>
      <c r="L60" s="41" t="s">
        <v>622</v>
      </c>
      <c r="M60" s="41" t="s">
        <v>622</v>
      </c>
      <c r="N60" s="42" t="n">
        <v>24</v>
      </c>
      <c r="O60" s="42">
        <f>IF(T60=0,24-SUMIF(E60:M60,"RA",$E$10:$M$10),0)</f>
        <v/>
      </c>
      <c r="P60" s="108">
        <f>(SUM(VLOOKUP(E60,$Z$12:$AA$19,2,FALSE)*E$10,VLOOKUP(F60,$Z$12:$AA$19,2,FALSE)*F$10,VLOOKUP(G60,$Z$12:$AA$19,2,FALSE)*G$10,VLOOKUP(H60,$Z$12:$AA$19,2,FALSE)*H$10,VLOOKUP(I60,$Z$12:$AA$19,2,FALSE)*I$10,VLOOKUP(J60,$Z$12:$AA$19,2,FALSE)*J$10,VLOOKUP(K60,$Z$12:$AA$19,2,FALSE)*K$10,VLOOKUP(L60,$Z$12:$AA$19,2,FALSE)*L$10,VLOOKUP(M60,$Z$12:$AA$19,2,FALSE)*M$10))</f>
        <v/>
      </c>
      <c r="Q60" s="44">
        <f>P60/O60</f>
        <v/>
      </c>
      <c r="R60" s="45">
        <f>COUNTIF(E60:M60,"RA")</f>
        <v/>
      </c>
      <c r="S60" s="46">
        <f>COUNTIF(E60:M60,"UA")</f>
        <v/>
      </c>
      <c r="T60" s="46">
        <f>COUNTIF(E60:M60,"WH")</f>
        <v/>
      </c>
      <c r="U60" s="49" t="n"/>
      <c r="V60" s="47">
        <f>IF(R60&lt;&gt;0,"FAIL",IF(S60&gt;0,"AB",IF(T60&gt;0,"WH","PASS")))</f>
        <v/>
      </c>
      <c r="W60" s="51" t="n"/>
    </row>
    <row customFormat="1" customHeight="1" ht="15" r="61" s="97" spans="1:67">
      <c r="A61" s="60" t="n"/>
      <c r="B61" s="61" t="n"/>
      <c r="C61" s="61" t="n"/>
      <c r="D61" s="62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5" t="n"/>
      <c r="O61" s="65" t="n"/>
      <c r="P61" s="66" t="n"/>
      <c r="Q61" s="67" t="n"/>
      <c r="R61" s="71" t="n"/>
      <c r="S61" s="79" t="n"/>
      <c r="T61" s="79" t="n"/>
      <c r="U61" s="70" t="s">
        <v>55</v>
      </c>
      <c r="V61" s="71">
        <f>COUNTIF($V$11:$V$60,"PASS")</f>
        <v/>
      </c>
      <c r="W61" s="51" t="n"/>
    </row>
    <row customFormat="1" r="62" s="97" spans="1:67">
      <c r="A62" s="72" t="n"/>
      <c r="B62" s="73" t="n"/>
      <c r="C62" s="73" t="n"/>
      <c r="D62" s="7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5" t="n"/>
      <c r="O62" s="65" t="n"/>
      <c r="P62" s="67" t="n"/>
      <c r="Q62" s="67" t="n"/>
      <c r="R62" s="71" t="n"/>
      <c r="S62" s="79" t="n"/>
      <c r="T62" s="79" t="n"/>
      <c r="U62" s="79" t="s">
        <v>56</v>
      </c>
      <c r="V62" s="75">
        <f>COUNTIF($V$11:$V$60,"FAIL")</f>
        <v/>
      </c>
      <c r="W62" s="51" t="n"/>
    </row>
    <row customFormat="1" customHeight="1" ht="15" r="63" s="97" spans="1:67">
      <c r="A63" s="72" t="n"/>
      <c r="B63" s="73" t="n"/>
      <c r="C63" s="73" t="n"/>
      <c r="D63" s="74" t="n"/>
      <c r="E63" s="27" t="s">
        <v>137</v>
      </c>
      <c r="F63" s="327" t="s">
        <v>140</v>
      </c>
      <c r="G63" s="327" t="s">
        <v>143</v>
      </c>
      <c r="H63" s="327" t="s">
        <v>145</v>
      </c>
      <c r="I63" s="27" t="s">
        <v>148</v>
      </c>
      <c r="J63" s="27" t="s">
        <v>151</v>
      </c>
      <c r="K63" s="27" t="s">
        <v>154</v>
      </c>
      <c r="L63" s="327" t="s">
        <v>157</v>
      </c>
      <c r="M63" s="27" t="s">
        <v>160</v>
      </c>
      <c r="N63" s="65" t="n"/>
      <c r="O63" s="65" t="n"/>
      <c r="P63" s="67" t="n"/>
      <c r="Q63" s="67" t="n"/>
      <c r="R63" s="71" t="n"/>
      <c r="S63" s="79" t="n"/>
      <c r="T63" s="79" t="n"/>
      <c r="U63" s="79" t="s">
        <v>265</v>
      </c>
      <c r="V63" s="75">
        <f>COUNTIF($V$11:$V$60,"AB")</f>
        <v/>
      </c>
      <c r="W63" s="51" t="n"/>
    </row>
    <row customFormat="1" r="64" s="97" spans="1:67">
      <c r="A64" s="72" t="n"/>
      <c r="B64" s="73" t="n"/>
      <c r="C64" s="73" t="n"/>
      <c r="D64" s="74" t="n"/>
      <c r="E64" s="34" t="s">
        <v>610</v>
      </c>
      <c r="F64" s="329" t="s">
        <v>611</v>
      </c>
      <c r="G64" s="329" t="s">
        <v>612</v>
      </c>
      <c r="H64" s="329" t="s">
        <v>613</v>
      </c>
      <c r="I64" s="34" t="s">
        <v>614</v>
      </c>
      <c r="J64" s="34" t="s">
        <v>615</v>
      </c>
      <c r="K64" s="34" t="s">
        <v>616</v>
      </c>
      <c r="L64" s="329" t="s">
        <v>617</v>
      </c>
      <c r="M64" s="34" t="s">
        <v>618</v>
      </c>
      <c r="N64" s="65" t="n"/>
      <c r="O64" s="65" t="n"/>
      <c r="P64" s="67" t="n"/>
      <c r="Q64" s="67" t="n"/>
      <c r="R64" s="71" t="n"/>
      <c r="S64" s="79" t="n"/>
      <c r="T64" s="79" t="n"/>
      <c r="U64" s="79" t="n"/>
      <c r="V64" s="71" t="n"/>
      <c r="W64" s="51" t="n"/>
    </row>
    <row r="65" spans="1:67">
      <c r="A65" s="76" t="n"/>
      <c r="B65" s="620" t="s">
        <v>266</v>
      </c>
      <c r="E65" s="78" t="n">
        <v>50</v>
      </c>
      <c r="F65" s="78" t="n">
        <v>50</v>
      </c>
      <c r="G65" s="78" t="n">
        <v>50</v>
      </c>
      <c r="H65" s="78" t="n">
        <v>50</v>
      </c>
      <c r="I65" s="78" t="n">
        <v>50</v>
      </c>
      <c r="J65" s="78" t="n">
        <v>50</v>
      </c>
      <c r="K65" s="78" t="n">
        <v>50</v>
      </c>
      <c r="L65" s="78" t="n">
        <v>50</v>
      </c>
      <c r="M65" s="78" t="n">
        <v>50</v>
      </c>
      <c r="N65" s="79" t="n"/>
      <c r="O65" s="79" t="n"/>
      <c r="P65" s="80" t="n"/>
      <c r="Q65" s="80" t="n"/>
      <c r="R65" s="81" t="n"/>
      <c r="S65" s="79" t="n"/>
      <c r="T65" s="79" t="n"/>
      <c r="U65" s="82" t="n"/>
      <c r="V65" s="65" t="n"/>
    </row>
    <row customHeight="1" ht="12.75" r="66" s="333" spans="1:67">
      <c r="A66" s="76" t="n"/>
      <c r="B66" s="620" t="s">
        <v>268</v>
      </c>
      <c r="E66" s="84">
        <f>COUNTIF(E11:E60,"W")</f>
        <v/>
      </c>
      <c r="F66" s="84">
        <f>COUNTIF(F11:F60,"W")</f>
        <v/>
      </c>
      <c r="G66" s="84">
        <f>COUNTIF(G11:G60,"W")</f>
        <v/>
      </c>
      <c r="H66" s="84">
        <f>COUNTIF(H11:H60,"W")</f>
        <v/>
      </c>
      <c r="I66" s="84">
        <f>COUNTIF(I11:I60,"W")</f>
        <v/>
      </c>
      <c r="J66" s="84">
        <f>COUNTIF(J11:J60,"W")</f>
        <v/>
      </c>
      <c r="K66" s="84">
        <f>COUNTIF(K11:K60,"W")</f>
        <v/>
      </c>
      <c r="L66" s="84">
        <f>COUNTIF(L11:L60,"W")</f>
        <v/>
      </c>
      <c r="M66" s="84">
        <f>COUNTIF(M11:M60,"W")</f>
        <v/>
      </c>
      <c r="N66" s="79" t="n"/>
      <c r="O66" s="79" t="n"/>
      <c r="P66" s="85" t="n"/>
      <c r="Q66" s="85" t="n"/>
      <c r="R66" s="625" t="s">
        <v>267</v>
      </c>
      <c r="V66" s="86">
        <f>COUNTIF($T$11:$T$60,"&gt;0")</f>
        <v/>
      </c>
    </row>
    <row customHeight="1" ht="12.75" r="67" s="333" spans="1:67">
      <c r="A67" s="76" t="n"/>
      <c r="B67" s="620" t="s">
        <v>270</v>
      </c>
      <c r="E67" s="84">
        <f>COUNTIF(E11:E60,"WH")</f>
        <v/>
      </c>
      <c r="F67" s="84">
        <f>COUNTIF(F7:F62,"WH")</f>
        <v/>
      </c>
      <c r="G67" s="84">
        <f>COUNTIF(G7:G62,"WH")</f>
        <v/>
      </c>
      <c r="H67" s="84">
        <f>COUNTIF(H7:H62,"WH")</f>
        <v/>
      </c>
      <c r="I67" s="84">
        <f>COUNTIF(I7:I62,"WH")</f>
        <v/>
      </c>
      <c r="J67" s="84">
        <f>COUNTIF(J7:J62,"WH")</f>
        <v/>
      </c>
      <c r="K67" s="84">
        <f>COUNTIF(K7:K62,"WH")</f>
        <v/>
      </c>
      <c r="L67" s="84">
        <f>COUNTIF(L7:L62,"WH")</f>
        <v/>
      </c>
      <c r="M67" s="84">
        <f>COUNTIF(M7:M62,"WH")</f>
        <v/>
      </c>
      <c r="N67" s="79" t="n"/>
      <c r="O67" s="79" t="n"/>
      <c r="P67" s="85" t="n"/>
      <c r="Q67" s="85" t="n"/>
      <c r="R67" s="626" t="s">
        <v>269</v>
      </c>
      <c r="V67" s="75" t="n">
        <v>50</v>
      </c>
    </row>
    <row r="68" spans="1:67">
      <c r="A68" s="76" t="n"/>
      <c r="B68" s="620" t="s">
        <v>271</v>
      </c>
      <c r="E68" s="84">
        <f>E65-E66-E67</f>
        <v/>
      </c>
      <c r="F68" s="84">
        <f>F65-F66-F67</f>
        <v/>
      </c>
      <c r="G68" s="84">
        <f>G65-G66-G67</f>
        <v/>
      </c>
      <c r="H68" s="84">
        <f>H65-H66-H67</f>
        <v/>
      </c>
      <c r="I68" s="84">
        <f>I65-I66-I67</f>
        <v/>
      </c>
      <c r="J68" s="84">
        <f>J65-J66-J67</f>
        <v/>
      </c>
      <c r="K68" s="84">
        <f>K65-K66-K67</f>
        <v/>
      </c>
      <c r="L68" s="84">
        <f>L65-L66-L67</f>
        <v/>
      </c>
      <c r="M68" s="84">
        <f>M65-M66-M67</f>
        <v/>
      </c>
      <c r="N68" s="79" t="n"/>
      <c r="O68" s="79" t="n"/>
      <c r="P68" s="85" t="n"/>
      <c r="Q68" s="85" t="n"/>
      <c r="R68" s="626" t="s">
        <v>55</v>
      </c>
      <c r="V68" s="75">
        <f>COUNTIF($V$11:$V$60,"PASS")</f>
        <v/>
      </c>
    </row>
    <row customHeight="1" ht="12.75" r="69" s="333" spans="1:67">
      <c r="A69" s="76" t="n"/>
      <c r="B69" s="620" t="s">
        <v>273</v>
      </c>
      <c r="E69" s="84">
        <f>E68-E70</f>
        <v/>
      </c>
      <c r="F69" s="84">
        <f>F68-F70</f>
        <v/>
      </c>
      <c r="G69" s="84">
        <f>G68-G70</f>
        <v/>
      </c>
      <c r="H69" s="84">
        <f>H68-H70</f>
        <v/>
      </c>
      <c r="I69" s="84">
        <f>I68-I70</f>
        <v/>
      </c>
      <c r="J69" s="84">
        <f>J68-J70</f>
        <v/>
      </c>
      <c r="K69" s="84">
        <f>K68-K70</f>
        <v/>
      </c>
      <c r="L69" s="84">
        <f>L68-L70</f>
        <v/>
      </c>
      <c r="M69" s="84">
        <f>M68-M70</f>
        <v/>
      </c>
      <c r="N69" s="79" t="n"/>
      <c r="O69" s="79" t="n"/>
      <c r="P69" s="85" t="n"/>
      <c r="Q69" s="85" t="n"/>
      <c r="R69" s="626" t="s">
        <v>272</v>
      </c>
      <c r="V69" s="87">
        <f>V62+V63</f>
        <v/>
      </c>
    </row>
    <row customHeight="1" ht="12.75" r="70" s="333" spans="1:67">
      <c r="A70" s="76" t="n"/>
      <c r="B70" s="620" t="s">
        <v>274</v>
      </c>
      <c r="E70" s="84">
        <f>COUNTIF(E11:E60,"RA")</f>
        <v/>
      </c>
      <c r="F70" s="84">
        <f>COUNTIF(F11:F60,"RA")</f>
        <v/>
      </c>
      <c r="G70" s="84">
        <f>COUNTIF(G11:G60,"RA")</f>
        <v/>
      </c>
      <c r="H70" s="84">
        <f>COUNTIF(H11:H60,"RA")</f>
        <v/>
      </c>
      <c r="I70" s="84">
        <f>COUNTIF(I11:I60,"RA")</f>
        <v/>
      </c>
      <c r="J70" s="84">
        <f>COUNTIF(J11:J60,"RA")</f>
        <v/>
      </c>
      <c r="K70" s="84">
        <f>COUNTIF(K11:K60,"RA")</f>
        <v/>
      </c>
      <c r="L70" s="84">
        <f>COUNTIF(L11:L60,"RA")</f>
        <v/>
      </c>
      <c r="M70" s="84">
        <f>COUNTIF(M11:M60,"RA")</f>
        <v/>
      </c>
      <c r="N70" s="79" t="n"/>
      <c r="O70" s="79" t="n"/>
      <c r="P70" s="88" t="n"/>
      <c r="Q70" s="88" t="n"/>
      <c r="R70" s="627" t="s">
        <v>57</v>
      </c>
      <c r="V70" s="89">
        <f>V68/V67*100</f>
        <v/>
      </c>
    </row>
    <row r="71" spans="1:67">
      <c r="A71" s="76" t="n"/>
      <c r="B71" s="630" t="s">
        <v>684</v>
      </c>
      <c r="E71" s="84">
        <f>COUNTIF(E11:E60,"O")</f>
        <v/>
      </c>
      <c r="F71" s="84">
        <f>COUNTIF(F11:F60,"O")</f>
        <v/>
      </c>
      <c r="G71" s="84">
        <f>COUNTIF(G11:G60,"O")</f>
        <v/>
      </c>
      <c r="H71" s="84">
        <f>COUNTIF(H11:H60,"O")</f>
        <v/>
      </c>
      <c r="I71" s="84">
        <f>COUNTIF(I11:I60,"O")</f>
        <v/>
      </c>
      <c r="J71" s="84">
        <f>COUNTIF(J11:J60,"O")</f>
        <v/>
      </c>
      <c r="K71" s="84">
        <f>COUNTIF(K11:K60,"O")</f>
        <v/>
      </c>
      <c r="L71" s="84">
        <f>COUNTIF(L11:L60,"O")</f>
        <v/>
      </c>
      <c r="M71" s="84">
        <f>COUNTIF(M11:M60,"O")</f>
        <v/>
      </c>
      <c r="N71" s="79" t="n"/>
      <c r="O71" s="79" t="n"/>
      <c r="P71" s="88" t="n"/>
      <c r="Q71" s="88" t="n"/>
      <c r="R71" s="90" t="n"/>
      <c r="S71" s="90" t="n"/>
      <c r="T71" s="90" t="n"/>
    </row>
    <row r="72" spans="1:67">
      <c r="A72" s="76" t="n"/>
      <c r="B72" s="630" t="s">
        <v>685</v>
      </c>
      <c r="E72" s="84">
        <f>COUNTIF(E11:E60,"A+")</f>
        <v/>
      </c>
      <c r="F72" s="84">
        <f>COUNTIF(F11:F60,"A+")</f>
        <v/>
      </c>
      <c r="G72" s="84">
        <f>COUNTIF(G11:G60,"A+")</f>
        <v/>
      </c>
      <c r="H72" s="84">
        <f>COUNTIF(H11:H60,"A+")</f>
        <v/>
      </c>
      <c r="I72" s="84">
        <f>COUNTIF(I11:I60,"A+")</f>
        <v/>
      </c>
      <c r="J72" s="84">
        <f>COUNTIF(J11:J60,"A+")</f>
        <v/>
      </c>
      <c r="K72" s="84">
        <f>COUNTIF(K11:K60,"A+")</f>
        <v/>
      </c>
      <c r="L72" s="84">
        <f>COUNTIF(L11:L60,"A+")</f>
        <v/>
      </c>
      <c r="M72" s="84">
        <f>COUNTIF(M11:M60,"A+")</f>
        <v/>
      </c>
      <c r="N72" s="79" t="n"/>
      <c r="O72" s="79" t="n"/>
      <c r="P72" s="88" t="n"/>
      <c r="Q72" s="88" t="n"/>
      <c r="R72" s="90" t="n"/>
      <c r="S72" s="90" t="n"/>
      <c r="T72" s="90" t="n"/>
    </row>
    <row r="73" spans="1:67">
      <c r="A73" s="76" t="n"/>
      <c r="B73" s="630" t="s">
        <v>276</v>
      </c>
      <c r="E73" s="84">
        <f>COUNTIF(E11:E60,"A")</f>
        <v/>
      </c>
      <c r="F73" s="84">
        <f>COUNTIF(F11:F60,"A")</f>
        <v/>
      </c>
      <c r="G73" s="84">
        <f>COUNTIF(G11:G60,"A")</f>
        <v/>
      </c>
      <c r="H73" s="84">
        <f>COUNTIF(H11:H60,"A")</f>
        <v/>
      </c>
      <c r="I73" s="84">
        <f>COUNTIF(I11:I60,"A")</f>
        <v/>
      </c>
      <c r="J73" s="84">
        <f>COUNTIF(J11:J60,"A")</f>
        <v/>
      </c>
      <c r="K73" s="84">
        <f>COUNTIF(K11:K60,"A")</f>
        <v/>
      </c>
      <c r="L73" s="84">
        <f>COUNTIF(L11:L60,"A")</f>
        <v/>
      </c>
      <c r="M73" s="84">
        <f>COUNTIF(M11:M60,"A")</f>
        <v/>
      </c>
      <c r="N73" s="79" t="n"/>
      <c r="O73" s="79" t="n"/>
      <c r="P73" s="88" t="n"/>
      <c r="Q73" s="88" t="n"/>
    </row>
    <row r="74" spans="1:67">
      <c r="A74" s="76" t="n"/>
      <c r="B74" s="630" t="s">
        <v>686</v>
      </c>
      <c r="E74" s="84">
        <f>COUNTIF(E11:E60,"B+")</f>
        <v/>
      </c>
      <c r="F74" s="84">
        <f>COUNTIF(F11:F60,"B+")</f>
        <v/>
      </c>
      <c r="G74" s="84">
        <f>COUNTIF(G11:G60,"B+")</f>
        <v/>
      </c>
      <c r="H74" s="84">
        <f>COUNTIF(H11:H60,"B+")</f>
        <v/>
      </c>
      <c r="I74" s="84">
        <f>COUNTIF(I11:I60,"B+")</f>
        <v/>
      </c>
      <c r="J74" s="84">
        <f>COUNTIF(J11:J60,"B+")</f>
        <v/>
      </c>
      <c r="K74" s="84">
        <f>COUNTIF(K11:K60,"B+")</f>
        <v/>
      </c>
      <c r="L74" s="84">
        <f>COUNTIF(L11:L60,"B+")</f>
        <v/>
      </c>
      <c r="M74" s="84">
        <f>COUNTIF(M11:M60,"B+")</f>
        <v/>
      </c>
      <c r="N74" s="79" t="n"/>
      <c r="O74" s="79" t="n"/>
      <c r="P74" s="88" t="n"/>
      <c r="Q74" s="88" t="n"/>
    </row>
    <row r="75" spans="1:67">
      <c r="A75" s="91" t="n"/>
      <c r="B75" s="630" t="s">
        <v>277</v>
      </c>
      <c r="E75" s="84">
        <f>COUNTIF(E11:E60,"B")</f>
        <v/>
      </c>
      <c r="F75" s="84">
        <f>COUNTIF(F11:F60,"B")</f>
        <v/>
      </c>
      <c r="G75" s="84">
        <f>COUNTIF(G11:G60,"B")</f>
        <v/>
      </c>
      <c r="H75" s="84">
        <f>COUNTIF(H11:H60,"B")</f>
        <v/>
      </c>
      <c r="I75" s="84">
        <f>COUNTIF(I11:I60,"B")</f>
        <v/>
      </c>
      <c r="J75" s="84">
        <f>COUNTIF(J11:J60,"B")</f>
        <v/>
      </c>
      <c r="K75" s="84">
        <f>COUNTIF(K11:K60,"B")</f>
        <v/>
      </c>
      <c r="L75" s="84">
        <f>COUNTIF(L11:L60,"B")</f>
        <v/>
      </c>
      <c r="M75" s="84">
        <f>COUNTIF(M11:M60,"B")</f>
        <v/>
      </c>
      <c r="N75" s="79" t="n"/>
      <c r="O75" s="79" t="n"/>
      <c r="P75" s="92" t="n"/>
      <c r="Q75" s="92" t="n"/>
    </row>
    <row r="76" spans="1:67">
      <c r="A76" s="91" t="n"/>
      <c r="B76" s="630" t="s">
        <v>687</v>
      </c>
      <c r="E76" s="84">
        <f>COUNTIF(E11:E60,"RA")</f>
        <v/>
      </c>
      <c r="F76" s="84">
        <f>COUNTIF(F11:F60,"RA")</f>
        <v/>
      </c>
      <c r="G76" s="84">
        <f>COUNTIF(G11:G60,"RA")</f>
        <v/>
      </c>
      <c r="H76" s="84">
        <f>COUNTIF(H11:H60,"RA")</f>
        <v/>
      </c>
      <c r="I76" s="84">
        <f>COUNTIF(I11:I60,"RA")</f>
        <v/>
      </c>
      <c r="J76" s="84">
        <f>COUNTIF(J11:J60,"RA")</f>
        <v/>
      </c>
      <c r="K76" s="84">
        <f>COUNTIF(K11:K60,"RA")</f>
        <v/>
      </c>
      <c r="L76" s="84">
        <f>COUNTIF(L11:L60,"RA")</f>
        <v/>
      </c>
      <c r="M76" s="84">
        <f>COUNTIF(M11:M60,"RA")</f>
        <v/>
      </c>
      <c r="N76" s="79" t="n"/>
      <c r="O76" s="79" t="n"/>
      <c r="P76" s="80" t="n"/>
      <c r="Q76" s="80" t="n"/>
    </row>
    <row r="77" spans="1:67">
      <c r="B77" s="620" t="s">
        <v>57</v>
      </c>
      <c r="E77" s="94">
        <f>E69/E68*100</f>
        <v/>
      </c>
      <c r="F77" s="94">
        <f>F69/F68*100</f>
        <v/>
      </c>
      <c r="G77" s="94">
        <f>G69/G68*100</f>
        <v/>
      </c>
      <c r="H77" s="94">
        <f>H69/H68*100</f>
        <v/>
      </c>
      <c r="I77" s="94">
        <f>I69/I68*100</f>
        <v/>
      </c>
      <c r="J77" s="94">
        <f>J69/J68*100</f>
        <v/>
      </c>
      <c r="K77" s="94">
        <f>K69/K68*100</f>
        <v/>
      </c>
      <c r="L77" s="94">
        <f>L69/L68*100</f>
        <v/>
      </c>
      <c r="M77" s="94">
        <f>M69/M68*100</f>
        <v/>
      </c>
      <c r="N77" s="95" t="n"/>
      <c r="O77" s="95" t="n"/>
    </row>
    <row r="78" spans="1:67">
      <c r="B78" s="620" t="s">
        <v>282</v>
      </c>
      <c r="E78" s="94">
        <f>((SUM(E71*10,E72*9,E73*8,E74*7,E75*6)))/E68</f>
        <v/>
      </c>
      <c r="F78" s="94">
        <f>((SUM(F71*10,F72*9,F73*8,F74*7,F75*6)))/F68</f>
        <v/>
      </c>
      <c r="G78" s="94">
        <f>((SUM(G71*10,G72*9,G73*8,G74*7,G75*6)))/G68</f>
        <v/>
      </c>
      <c r="H78" s="94">
        <f>((SUM(H71*10,H72*9,H73*8,H74*7,H75*6)))/H68</f>
        <v/>
      </c>
      <c r="I78" s="94">
        <f>((SUM(I71*10,I72*9,I73*8,I74*7,I75*6)))/I68</f>
        <v/>
      </c>
      <c r="J78" s="94">
        <f>((SUM(J71*10,J72*9,J73*8,J74*7,J75*6)))/J68</f>
        <v/>
      </c>
      <c r="K78" s="94">
        <f>((SUM(K71*10,K72*9,K73*8,K74*7,K75*6)))/K68</f>
        <v/>
      </c>
      <c r="L78" s="94">
        <f>((SUM(L71*10,L72*9,L73*8,L74*7,L75*6)))/L68</f>
        <v/>
      </c>
      <c r="M78" s="94">
        <f>((SUM(M71*10,M72*9,M73*8,M74*7,M75*6)))/M68</f>
        <v/>
      </c>
      <c r="N78" s="95" t="n"/>
      <c r="O78" s="95" t="n"/>
    </row>
    <row r="79" spans="1:67">
      <c r="B79" s="620" t="s">
        <v>283</v>
      </c>
      <c r="E79" s="84">
        <f>IF(E71&gt;0,"O",IF(E72&gt;0,"A+",IF(E73&gt;0,"A",IF(E74&gt;0,"B+",IF(E75&gt;0,"B")))))</f>
        <v/>
      </c>
      <c r="F79" s="84">
        <f>IF(F71&gt;0,"O",IF(F72&gt;0,"A+",IF(F73&gt;0,"A",IF(F74&gt;0,"B+",IF(F75&gt;0,"B")))))</f>
        <v/>
      </c>
      <c r="G79" s="84">
        <f>IF(G71&gt;0,"O",IF(G72&gt;0,"A+",IF(G73&gt;0,"A",IF(G74&gt;0,"B+",IF(G75&gt;0,"B")))))</f>
        <v/>
      </c>
      <c r="H79" s="84">
        <f>IF(H71&gt;0,"O",IF(H72&gt;0,"A+",IF(H73&gt;0,"A",IF(H74&gt;0,"B+",IF(H75&gt;0,"B")))))</f>
        <v/>
      </c>
      <c r="I79" s="84">
        <f>IF(I71&gt;0,"O",IF(I72&gt;0,"A+",IF(I73&gt;0,"A",IF(I74&gt;0,"B+",IF(I75&gt;0,"B")))))</f>
        <v/>
      </c>
      <c r="J79" s="84">
        <f>IF(J71&gt;0,"O",IF(J72&gt;0,"A+",IF(J73&gt;0,"A",IF(J74&gt;0,"B+",IF(J75&gt;0,"B")))))</f>
        <v/>
      </c>
      <c r="K79" s="84">
        <f>IF(K71&gt;0,"O",IF(K72&gt;0,"A+",IF(K73&gt;0,"A",IF(K74&gt;0,"B+",IF(K75&gt;0,"B")))))</f>
        <v/>
      </c>
      <c r="L79" s="84">
        <f>IF(L71&gt;0,"O",IF(L72&gt;0,"A+",IF(L73&gt;0,"A",IF(L74&gt;0,"B+",IF(L75&gt;0,"B")))))</f>
        <v/>
      </c>
      <c r="M79" s="84">
        <f>IF(M71&gt;0,"O",IF(M72&gt;0,"A+",IF(M73&gt;0,"A",IF(M74&gt;0,"B+",IF(M75&gt;0,"B")))))</f>
        <v/>
      </c>
      <c r="N79" s="79" t="n"/>
      <c r="O79" s="79" t="n"/>
    </row>
    <row r="80" spans="1:67">
      <c r="B80" s="620" t="s">
        <v>284</v>
      </c>
      <c r="E80" s="84">
        <f>IF(E76&gt;0,"RA",IF(E75&gt;0,"B",IF(E74&gt;0,"B+",IF(E73&gt;0,"A",IF(E72&gt;0,"A+",IF(E71&gt;0,"O"))))))</f>
        <v/>
      </c>
      <c r="F80" s="84">
        <f>IF(F76&gt;0,"RA",IF(F75&gt;0,"B",IF(F74&gt;0,"B+",IF(F73&gt;0,"A",IF(F72&gt;0,"A+",IF(F71&gt;0,"O"))))))</f>
        <v/>
      </c>
      <c r="G80" s="84">
        <f>IF(G76&gt;0,"RA",IF(G75&gt;0,"B",IF(G74&gt;0,"B+",IF(G73&gt;0,"A",IF(G72&gt;0,"A+",IF(G71&gt;0,"O"))))))</f>
        <v/>
      </c>
      <c r="H80" s="84">
        <f>IF(H76&gt;0,"RA",IF(H75&gt;0,"B",IF(H74&gt;0,"B+",IF(H73&gt;0,"A",IF(H72&gt;0,"A+",IF(H71&gt;0,"O"))))))</f>
        <v/>
      </c>
      <c r="I80" s="84">
        <f>IF(I76&gt;0,"RA",IF(I75&gt;0,"B",IF(I74&gt;0,"B+",IF(I73&gt;0,"A",IF(I72&gt;0,"A+",IF(I71&gt;0,"O"))))))</f>
        <v/>
      </c>
      <c r="J80" s="84">
        <f>IF(J76&gt;0,"RA",IF(J75&gt;0,"B",IF(J74&gt;0,"B+",IF(J73&gt;0,"A",IF(J72&gt;0,"A+",IF(J71&gt;0,"O"))))))</f>
        <v/>
      </c>
      <c r="K80" s="84">
        <f>IF(K76&gt;0,"RA",IF(K75&gt;0,"B",IF(K74&gt;0,"B+",IF(K73&gt;0,"A",IF(K72&gt;0,"A+",IF(K71&gt;0,"O"))))))</f>
        <v/>
      </c>
      <c r="L80" s="84">
        <f>IF(L76&gt;0,"RA",IF(L75&gt;0,"B",IF(L74&gt;0,"B+",IF(L73&gt;0,"A",IF(L72&gt;0,"A+",IF(L71&gt;0,"O"))))))</f>
        <v/>
      </c>
      <c r="M80" s="84">
        <f>IF(M76&gt;0,"RA",IF(M75&gt;0,"B",IF(M74&gt;0,"B+",IF(M73&gt;0,"A",IF(M72&gt;0,"A+",IF(M71&gt;0,"O"))))))</f>
        <v/>
      </c>
      <c r="N80" s="79" t="n"/>
      <c r="O80" s="79" t="n"/>
      <c r="S80" s="96" t="n"/>
      <c r="T80" s="96" t="n"/>
    </row>
    <row r="81" spans="1:67">
      <c r="J81" s="98" t="n"/>
      <c r="K81" s="280" t="n"/>
      <c r="L81" s="280" t="n"/>
      <c r="S81" s="96" t="n"/>
      <c r="T81" s="96" t="n"/>
    </row>
    <row r="82" spans="1:67">
      <c r="J82" s="98" t="n"/>
      <c r="K82" s="280" t="n"/>
      <c r="L82" s="280" t="n"/>
      <c r="S82" s="96" t="n"/>
      <c r="T82" s="96" t="n"/>
    </row>
    <row customHeight="1" ht="12.75" r="83" s="333" spans="1:67">
      <c r="D83" s="590" t="s">
        <v>285</v>
      </c>
      <c r="G83" s="210">
        <f>SUM(E68:M68)</f>
        <v/>
      </c>
    </row>
    <row r="84" spans="1:67">
      <c r="D84" s="573" t="s">
        <v>286</v>
      </c>
      <c r="G84" s="210">
        <f>SUM(E69:M69)</f>
        <v/>
      </c>
    </row>
    <row r="85" spans="1:67">
      <c r="D85" s="573" t="s">
        <v>287</v>
      </c>
      <c r="G85" s="101">
        <f>G84/G83*100</f>
        <v/>
      </c>
    </row>
    <row customHeight="1" ht="15" r="88" s="333" spans="1:67">
      <c r="A88" s="569" t="n"/>
      <c r="B88" s="520" t="s">
        <v>50</v>
      </c>
      <c r="C88" s="520" t="n"/>
      <c r="D88" s="520" t="s">
        <v>103</v>
      </c>
      <c r="E88" s="520" t="s">
        <v>52</v>
      </c>
      <c r="I88" s="520" t="s">
        <v>53</v>
      </c>
      <c r="L88" s="562" t="n"/>
      <c r="M88" s="520" t="s">
        <v>57</v>
      </c>
      <c r="N88" s="520" t="s">
        <v>58</v>
      </c>
      <c r="O88" s="570" t="n"/>
      <c r="P88" s="569" t="n"/>
      <c r="Q88" s="569" t="n"/>
      <c r="R88" s="569" t="n"/>
      <c r="S88" s="569" t="n"/>
      <c r="T88" s="569" t="n"/>
      <c r="U88" s="569" t="n"/>
      <c r="V88" s="569" t="n"/>
      <c r="W88" s="569" t="n"/>
      <c r="X88" s="569" t="n"/>
      <c r="Y88" s="569" t="n"/>
      <c r="Z88" s="569" t="n"/>
      <c r="AA88" s="569" t="n"/>
      <c r="AB88" s="569" t="n"/>
      <c r="AC88" s="569" t="n"/>
      <c r="AD88" s="195" t="n"/>
      <c r="AE88" s="195" t="n"/>
      <c r="AF88" s="195" t="n"/>
      <c r="AG88" s="195" t="n"/>
      <c r="AH88" s="195" t="n"/>
      <c r="AI88" s="195" t="n"/>
      <c r="AJ88" s="195" t="n"/>
      <c r="AK88" s="195" t="n"/>
      <c r="AL88" s="195" t="n"/>
      <c r="AM88" s="569" t="n"/>
      <c r="AN88" s="569" t="n"/>
      <c r="AO88" s="569" t="n"/>
      <c r="AP88" s="569" t="n"/>
      <c r="AQ88" s="569" t="n"/>
      <c r="AR88" s="569" t="n"/>
      <c r="AS88" s="569" t="n"/>
      <c r="AT88" s="569" t="n"/>
      <c r="AU88" s="569" t="n"/>
      <c r="AV88" s="569" t="n"/>
      <c r="AW88" s="569" t="n"/>
      <c r="AX88" s="569" t="n"/>
      <c r="AY88" s="569" t="n"/>
      <c r="AZ88" s="569" t="n"/>
      <c r="BA88" s="569" t="n"/>
      <c r="BB88" s="569" t="n"/>
      <c r="BC88" s="569" t="n"/>
      <c r="BD88" s="569" t="n"/>
      <c r="BE88" s="569" t="n"/>
      <c r="BF88" s="569" t="n"/>
      <c r="BG88" s="569" t="n"/>
      <c r="BH88" s="569" t="n"/>
      <c r="BI88" s="569" t="n"/>
      <c r="BJ88" s="569" t="n"/>
      <c r="BK88" s="569" t="n"/>
      <c r="BL88" s="569" t="n"/>
      <c r="BM88" s="569" t="n"/>
      <c r="BN88" s="569" t="n"/>
      <c r="BO88" s="569" t="n"/>
    </row>
    <row customHeight="1" ht="15" r="89" s="333" spans="1:67">
      <c r="A89" s="569" t="n"/>
      <c r="B89" s="107" t="n">
        <v>1</v>
      </c>
      <c r="C89" s="107" t="n"/>
      <c r="D89" s="108" t="s">
        <v>137</v>
      </c>
      <c r="E89" s="558" t="s">
        <v>138</v>
      </c>
      <c r="I89" s="635" t="s">
        <v>163</v>
      </c>
      <c r="M89" s="94">
        <f>E77</f>
        <v/>
      </c>
      <c r="N89" s="94">
        <f>E78</f>
        <v/>
      </c>
      <c r="O89" s="109" t="n"/>
      <c r="P89" s="569" t="n"/>
      <c r="Q89" s="569" t="n"/>
      <c r="R89" s="569" t="n"/>
      <c r="S89" s="569" t="n"/>
      <c r="T89" s="569" t="n"/>
      <c r="U89" s="569" t="n"/>
      <c r="V89" s="569" t="n"/>
      <c r="W89" s="569" t="n"/>
      <c r="X89" s="569" t="n"/>
      <c r="Y89" s="569" t="n"/>
      <c r="Z89" s="569" t="n"/>
      <c r="AA89" s="569" t="n"/>
      <c r="AB89" s="569" t="n"/>
      <c r="AC89" s="569" t="n"/>
      <c r="AD89" s="195" t="n"/>
      <c r="AE89" s="195" t="n"/>
      <c r="AF89" s="195" t="n"/>
      <c r="AG89" s="195" t="n"/>
      <c r="AH89" s="195" t="n"/>
      <c r="AI89" s="195" t="n"/>
      <c r="AJ89" s="195" t="n"/>
      <c r="AK89" s="195" t="n"/>
      <c r="AL89" s="195" t="n"/>
      <c r="AM89" s="569" t="n"/>
      <c r="AN89" s="569" t="n"/>
      <c r="AO89" s="569" t="n"/>
      <c r="AP89" s="569" t="n"/>
      <c r="AQ89" s="569" t="n"/>
      <c r="AR89" s="569" t="n"/>
      <c r="AS89" s="569" t="n"/>
      <c r="AT89" s="569" t="n"/>
      <c r="AU89" s="569" t="n"/>
      <c r="AV89" s="569" t="n"/>
      <c r="AW89" s="569" t="n"/>
      <c r="AX89" s="569" t="n"/>
      <c r="AY89" s="569" t="n"/>
      <c r="AZ89" s="569" t="n"/>
      <c r="BA89" s="569" t="n"/>
      <c r="BB89" s="569" t="n"/>
      <c r="BC89" s="569" t="n"/>
      <c r="BD89" s="569" t="n"/>
      <c r="BE89" s="569" t="n"/>
      <c r="BF89" s="569" t="n"/>
      <c r="BG89" s="569" t="n"/>
      <c r="BH89" s="569" t="n"/>
      <c r="BI89" s="569" t="n"/>
      <c r="BJ89" s="569" t="n"/>
      <c r="BK89" s="569" t="n"/>
      <c r="BL89" s="569" t="n"/>
      <c r="BM89" s="569" t="n"/>
      <c r="BN89" s="569" t="n"/>
      <c r="BO89" s="569" t="n"/>
    </row>
    <row customHeight="1" ht="15" r="90" s="333" spans="1:67">
      <c r="A90" s="569" t="n"/>
      <c r="B90" s="107" t="n">
        <v>2</v>
      </c>
      <c r="C90" s="107" t="n"/>
      <c r="D90" s="108" t="s">
        <v>140</v>
      </c>
      <c r="E90" s="560" t="s">
        <v>141</v>
      </c>
      <c r="I90" s="632" t="s">
        <v>164</v>
      </c>
      <c r="M90" s="94">
        <f>F77</f>
        <v/>
      </c>
      <c r="N90" s="94">
        <f>F78</f>
        <v/>
      </c>
      <c r="O90" s="109" t="n"/>
      <c r="P90" s="569" t="n"/>
      <c r="Q90" s="569" t="n"/>
      <c r="R90" s="569" t="n"/>
      <c r="S90" s="569" t="n"/>
      <c r="T90" s="569" t="n"/>
      <c r="U90" s="569" t="n"/>
      <c r="V90" s="569" t="n"/>
      <c r="W90" s="569" t="n"/>
      <c r="X90" s="569" t="n"/>
      <c r="Y90" s="569" t="n"/>
      <c r="Z90" s="569" t="n"/>
      <c r="AA90" s="569" t="n"/>
      <c r="AB90" s="569" t="n"/>
      <c r="AC90" s="569" t="n"/>
      <c r="AD90" s="195" t="n"/>
      <c r="AE90" s="195" t="n"/>
      <c r="AF90" s="195" t="n"/>
      <c r="AG90" s="195" t="n"/>
      <c r="AH90" s="195" t="n"/>
      <c r="AI90" s="195" t="n"/>
      <c r="AJ90" s="195" t="n"/>
      <c r="AK90" s="195" t="n"/>
      <c r="AL90" s="195" t="n"/>
      <c r="AM90" s="569" t="n"/>
      <c r="AN90" s="569" t="n"/>
      <c r="AO90" s="569" t="n"/>
      <c r="AP90" s="569" t="n"/>
      <c r="AQ90" s="569" t="n"/>
      <c r="AR90" s="569" t="n"/>
      <c r="AS90" s="569" t="n"/>
      <c r="AT90" s="569" t="n"/>
      <c r="AU90" s="569" t="n"/>
      <c r="AV90" s="569" t="n"/>
      <c r="AW90" s="569" t="n"/>
      <c r="AX90" s="569" t="n"/>
      <c r="AY90" s="569" t="n"/>
      <c r="AZ90" s="569" t="n"/>
      <c r="BA90" s="569" t="n"/>
      <c r="BB90" s="569" t="n"/>
      <c r="BC90" s="569" t="n"/>
      <c r="BD90" s="569" t="n"/>
      <c r="BE90" s="569" t="n"/>
      <c r="BF90" s="569" t="n"/>
      <c r="BG90" s="569" t="n"/>
      <c r="BH90" s="569" t="n"/>
      <c r="BI90" s="569" t="n"/>
      <c r="BJ90" s="569" t="n"/>
      <c r="BK90" s="569" t="n"/>
      <c r="BL90" s="569" t="n"/>
      <c r="BM90" s="569" t="n"/>
      <c r="BN90" s="569" t="n"/>
      <c r="BO90" s="569" t="n"/>
    </row>
    <row customHeight="1" ht="15" r="91" s="333" spans="1:67">
      <c r="A91" s="569" t="n"/>
      <c r="B91" s="107" t="n">
        <v>3</v>
      </c>
      <c r="C91" s="107" t="n"/>
      <c r="D91" s="108" t="s">
        <v>143</v>
      </c>
      <c r="E91" s="560" t="s">
        <v>144</v>
      </c>
      <c r="I91" s="632" t="s">
        <v>163</v>
      </c>
      <c r="M91" s="94">
        <f>G77</f>
        <v/>
      </c>
      <c r="N91" s="94">
        <f>G78</f>
        <v/>
      </c>
      <c r="O91" s="109" t="n"/>
      <c r="P91" s="569" t="n"/>
      <c r="Q91" s="569" t="n"/>
      <c r="R91" s="569" t="n"/>
      <c r="S91" s="569" t="n"/>
      <c r="T91" s="569" t="n"/>
      <c r="U91" s="569" t="n"/>
      <c r="V91" s="569" t="n"/>
      <c r="W91" s="569" t="n"/>
      <c r="X91" s="569" t="n"/>
      <c r="Y91" s="569" t="n"/>
      <c r="Z91" s="569" t="n"/>
      <c r="AA91" s="569" t="n"/>
      <c r="AB91" s="569" t="n"/>
      <c r="AC91" s="569" t="n"/>
      <c r="AD91" s="195" t="n"/>
      <c r="AE91" s="195" t="n"/>
      <c r="AF91" s="195" t="n"/>
      <c r="AG91" s="195" t="n"/>
      <c r="AH91" s="195" t="n"/>
      <c r="AI91" s="195" t="n"/>
      <c r="AJ91" s="195" t="n"/>
      <c r="AK91" s="195" t="n"/>
      <c r="AL91" s="195" t="n"/>
      <c r="AM91" s="569" t="n"/>
      <c r="AN91" s="569" t="n"/>
      <c r="AO91" s="569" t="n"/>
      <c r="AP91" s="569" t="n"/>
      <c r="AQ91" s="569" t="n"/>
      <c r="AR91" s="569" t="n"/>
      <c r="AS91" s="569" t="n"/>
      <c r="AT91" s="569" t="n"/>
      <c r="AU91" s="569" t="n"/>
      <c r="AV91" s="569" t="n"/>
      <c r="AW91" s="569" t="n"/>
      <c r="AX91" s="569" t="n"/>
      <c r="AY91" s="569" t="n"/>
      <c r="AZ91" s="569" t="n"/>
      <c r="BA91" s="569" t="n"/>
      <c r="BB91" s="569" t="n"/>
      <c r="BC91" s="569" t="n"/>
      <c r="BD91" s="569" t="n"/>
      <c r="BE91" s="569" t="n"/>
      <c r="BF91" s="569" t="n"/>
      <c r="BG91" s="569" t="n"/>
      <c r="BH91" s="569" t="n"/>
      <c r="BI91" s="569" t="n"/>
      <c r="BJ91" s="569" t="n"/>
      <c r="BK91" s="569" t="n"/>
      <c r="BL91" s="569" t="n"/>
      <c r="BM91" s="569" t="n"/>
      <c r="BN91" s="569" t="n"/>
      <c r="BO91" s="569" t="n"/>
    </row>
    <row customHeight="1" ht="15" r="92" s="333" spans="1:67">
      <c r="A92" s="569" t="n"/>
      <c r="B92" s="107" t="n">
        <v>4</v>
      </c>
      <c r="C92" s="107" t="n"/>
      <c r="D92" s="108" t="s">
        <v>145</v>
      </c>
      <c r="E92" s="560" t="s">
        <v>146</v>
      </c>
      <c r="I92" s="632" t="s">
        <v>165</v>
      </c>
      <c r="M92" s="94">
        <f>H77</f>
        <v/>
      </c>
      <c r="N92" s="94">
        <f>H78</f>
        <v/>
      </c>
      <c r="O92" s="109" t="n"/>
      <c r="P92" s="569" t="n"/>
      <c r="Q92" s="569" t="n"/>
      <c r="R92" s="569" t="n"/>
      <c r="S92" s="569" t="n"/>
      <c r="T92" s="569" t="n"/>
      <c r="U92" s="569" t="n"/>
      <c r="V92" s="569" t="n"/>
      <c r="W92" s="569" t="n"/>
      <c r="X92" s="569" t="n"/>
      <c r="Y92" s="569" t="n"/>
      <c r="Z92" s="569" t="n"/>
      <c r="AA92" s="569" t="n"/>
      <c r="AB92" s="569" t="n"/>
      <c r="AC92" s="569" t="n"/>
      <c r="AD92" s="195" t="n"/>
      <c r="AE92" s="195" t="n"/>
      <c r="AF92" s="195" t="n"/>
      <c r="AG92" s="195" t="n"/>
      <c r="AH92" s="195" t="n"/>
      <c r="AI92" s="195" t="n"/>
      <c r="AJ92" s="195" t="n"/>
      <c r="AK92" s="195" t="n"/>
      <c r="AL92" s="195" t="n"/>
      <c r="AM92" s="569" t="n"/>
      <c r="AN92" s="569" t="n"/>
      <c r="AO92" s="569" t="n"/>
      <c r="AP92" s="569" t="n"/>
      <c r="AQ92" s="569" t="n"/>
      <c r="AR92" s="569" t="n"/>
      <c r="AS92" s="569" t="n"/>
      <c r="AT92" s="569" t="n"/>
      <c r="AU92" s="569" t="n"/>
      <c r="AV92" s="569" t="n"/>
      <c r="AW92" s="569" t="n"/>
      <c r="AX92" s="569" t="n"/>
      <c r="AY92" s="569" t="n"/>
      <c r="AZ92" s="569" t="n"/>
      <c r="BA92" s="569" t="n"/>
      <c r="BB92" s="569" t="n"/>
      <c r="BC92" s="569" t="n"/>
      <c r="BD92" s="569" t="n"/>
      <c r="BE92" s="569" t="n"/>
      <c r="BF92" s="569" t="n"/>
      <c r="BG92" s="569" t="n"/>
      <c r="BH92" s="569" t="n"/>
      <c r="BI92" s="569" t="n"/>
      <c r="BJ92" s="569" t="n"/>
      <c r="BK92" s="569" t="n"/>
      <c r="BL92" s="569" t="n"/>
      <c r="BM92" s="569" t="n"/>
      <c r="BN92" s="569" t="n"/>
      <c r="BO92" s="569" t="n"/>
    </row>
    <row customHeight="1" ht="15" r="93" s="333" spans="1:67">
      <c r="A93" s="569" t="n"/>
      <c r="B93" s="107" t="n">
        <v>5</v>
      </c>
      <c r="C93" s="107" t="n"/>
      <c r="D93" s="108" t="s">
        <v>148</v>
      </c>
      <c r="E93" s="558" t="s">
        <v>149</v>
      </c>
      <c r="I93" s="635" t="s">
        <v>164</v>
      </c>
      <c r="M93" s="94">
        <f>I77</f>
        <v/>
      </c>
      <c r="N93" s="94">
        <f>I78</f>
        <v/>
      </c>
      <c r="O93" s="109" t="n"/>
      <c r="P93" s="569" t="n"/>
      <c r="Q93" s="569" t="n"/>
      <c r="R93" s="569" t="n"/>
      <c r="S93" s="569" t="n"/>
      <c r="T93" s="569" t="n"/>
      <c r="U93" s="569" t="n"/>
      <c r="V93" s="569" t="n"/>
      <c r="W93" s="569" t="n"/>
      <c r="X93" s="569" t="n"/>
      <c r="Y93" s="569" t="n"/>
      <c r="Z93" s="569" t="n"/>
      <c r="AA93" s="569" t="n"/>
      <c r="AB93" s="569" t="n"/>
      <c r="AC93" s="569" t="n"/>
      <c r="AD93" s="195" t="n"/>
      <c r="AE93" s="195" t="n"/>
      <c r="AF93" s="195" t="n"/>
      <c r="AG93" s="195" t="n"/>
      <c r="AH93" s="195" t="n"/>
      <c r="AI93" s="195" t="n"/>
      <c r="AJ93" s="195" t="n"/>
      <c r="AK93" s="195" t="n"/>
      <c r="AL93" s="195" t="n"/>
      <c r="AM93" s="569" t="n"/>
      <c r="AN93" s="569" t="n"/>
      <c r="AO93" s="569" t="n"/>
      <c r="AP93" s="569" t="n"/>
      <c r="AQ93" s="569" t="n"/>
      <c r="AR93" s="569" t="n"/>
      <c r="AS93" s="569" t="n"/>
      <c r="AT93" s="569" t="n"/>
      <c r="AU93" s="569" t="n"/>
      <c r="AV93" s="569" t="n"/>
      <c r="AW93" s="569" t="n"/>
      <c r="AX93" s="569" t="n"/>
      <c r="AY93" s="569" t="n"/>
      <c r="AZ93" s="569" t="n"/>
      <c r="BA93" s="569" t="n"/>
      <c r="BB93" s="569" t="n"/>
      <c r="BC93" s="569" t="n"/>
      <c r="BD93" s="569" t="n"/>
      <c r="BE93" s="569" t="n"/>
      <c r="BF93" s="569" t="n"/>
      <c r="BG93" s="569" t="n"/>
      <c r="BH93" s="569" t="n"/>
      <c r="BI93" s="569" t="n"/>
      <c r="BJ93" s="569" t="n"/>
      <c r="BK93" s="569" t="n"/>
      <c r="BL93" s="569" t="n"/>
      <c r="BM93" s="569" t="n"/>
      <c r="BN93" s="569" t="n"/>
      <c r="BO93" s="569" t="n"/>
    </row>
    <row customHeight="1" ht="15" r="94" s="333" spans="1:67">
      <c r="A94" s="569" t="n"/>
      <c r="B94" s="107" t="n">
        <v>6</v>
      </c>
      <c r="C94" s="107" t="n"/>
      <c r="D94" s="108" t="s">
        <v>151</v>
      </c>
      <c r="E94" s="558" t="s">
        <v>152</v>
      </c>
      <c r="I94" s="635" t="s">
        <v>165</v>
      </c>
      <c r="M94" s="94">
        <f>J77</f>
        <v/>
      </c>
      <c r="N94" s="94">
        <f>J78</f>
        <v/>
      </c>
      <c r="O94" s="109" t="n"/>
      <c r="P94" s="569" t="n"/>
      <c r="Q94" s="569" t="n"/>
      <c r="R94" s="569" t="n"/>
      <c r="S94" s="569" t="n"/>
      <c r="T94" s="569" t="n"/>
      <c r="U94" s="569" t="n"/>
      <c r="V94" s="569" t="n"/>
      <c r="W94" s="569" t="n"/>
      <c r="X94" s="569" t="n"/>
      <c r="Y94" s="569" t="n"/>
      <c r="Z94" s="569" t="n"/>
      <c r="AA94" s="569" t="n"/>
      <c r="AB94" s="569" t="n"/>
      <c r="AC94" s="569" t="n"/>
      <c r="AD94" s="195" t="n"/>
      <c r="AE94" s="195" t="n"/>
      <c r="AF94" s="195" t="n"/>
      <c r="AG94" s="195" t="n"/>
      <c r="AH94" s="195" t="n"/>
      <c r="AI94" s="195" t="n"/>
      <c r="AJ94" s="195" t="n"/>
      <c r="AK94" s="195" t="n"/>
      <c r="AL94" s="195" t="n"/>
      <c r="AM94" s="569" t="n"/>
      <c r="AN94" s="569" t="n"/>
      <c r="AO94" s="569" t="n"/>
      <c r="AP94" s="569" t="n"/>
      <c r="AQ94" s="569" t="n"/>
      <c r="AR94" s="569" t="n"/>
      <c r="AS94" s="569" t="n"/>
      <c r="AT94" s="569" t="n"/>
      <c r="AU94" s="569" t="n"/>
      <c r="AV94" s="569" t="n"/>
      <c r="AW94" s="569" t="n"/>
      <c r="AX94" s="569" t="n"/>
      <c r="AY94" s="569" t="n"/>
      <c r="AZ94" s="569" t="n"/>
      <c r="BA94" s="569" t="n"/>
      <c r="BB94" s="569" t="n"/>
      <c r="BC94" s="569" t="n"/>
      <c r="BD94" s="569" t="n"/>
      <c r="BE94" s="569" t="n"/>
      <c r="BF94" s="569" t="n"/>
      <c r="BG94" s="569" t="n"/>
      <c r="BH94" s="569" t="n"/>
      <c r="BI94" s="569" t="n"/>
      <c r="BJ94" s="569" t="n"/>
      <c r="BK94" s="569" t="n"/>
      <c r="BL94" s="569" t="n"/>
      <c r="BM94" s="569" t="n"/>
      <c r="BN94" s="569" t="n"/>
      <c r="BO94" s="569" t="n"/>
    </row>
    <row customHeight="1" ht="15" r="95" s="333" spans="1:67">
      <c r="A95" s="569" t="n"/>
      <c r="B95" s="107" t="n">
        <v>7</v>
      </c>
      <c r="C95" s="107" t="n"/>
      <c r="D95" s="108" t="s">
        <v>154</v>
      </c>
      <c r="E95" s="558" t="s">
        <v>155</v>
      </c>
      <c r="I95" s="635" t="s">
        <v>166</v>
      </c>
      <c r="M95" s="94">
        <f>K77</f>
        <v/>
      </c>
      <c r="N95" s="94">
        <f>K78</f>
        <v/>
      </c>
      <c r="O95" s="109" t="n"/>
      <c r="P95" s="569" t="n"/>
      <c r="Q95" s="569" t="n"/>
      <c r="R95" s="569" t="n"/>
      <c r="S95" s="569" t="n"/>
      <c r="T95" s="569" t="n"/>
      <c r="U95" s="569" t="n"/>
      <c r="V95" s="569" t="n"/>
      <c r="W95" s="569" t="n"/>
      <c r="X95" s="569" t="n"/>
      <c r="Y95" s="569" t="n"/>
      <c r="Z95" s="569" t="n"/>
      <c r="AA95" s="569" t="n"/>
      <c r="AB95" s="569" t="n"/>
      <c r="AC95" s="569" t="n"/>
      <c r="AD95" s="195" t="n"/>
      <c r="AE95" s="195" t="n"/>
      <c r="AF95" s="195" t="n"/>
      <c r="AG95" s="195" t="n"/>
      <c r="AH95" s="195" t="n"/>
      <c r="AI95" s="195" t="n"/>
      <c r="AJ95" s="195" t="n"/>
      <c r="AK95" s="195" t="n"/>
      <c r="AL95" s="195" t="n"/>
      <c r="AM95" s="569" t="n"/>
      <c r="AN95" s="569" t="n"/>
      <c r="AO95" s="569" t="n"/>
      <c r="AP95" s="569" t="n"/>
      <c r="AQ95" s="569" t="n"/>
      <c r="AR95" s="569" t="n"/>
      <c r="AS95" s="569" t="n"/>
      <c r="AT95" s="569" t="n"/>
      <c r="AU95" s="569" t="n"/>
      <c r="AV95" s="569" t="n"/>
      <c r="AW95" s="569" t="n"/>
      <c r="AX95" s="569" t="n"/>
      <c r="AY95" s="569" t="n"/>
      <c r="AZ95" s="569" t="n"/>
      <c r="BA95" s="569" t="n"/>
      <c r="BB95" s="569" t="n"/>
      <c r="BC95" s="569" t="n"/>
      <c r="BD95" s="569" t="n"/>
      <c r="BE95" s="569" t="n"/>
      <c r="BF95" s="569" t="n"/>
      <c r="BG95" s="569" t="n"/>
      <c r="BH95" s="569" t="n"/>
      <c r="BI95" s="569" t="n"/>
      <c r="BJ95" s="569" t="n"/>
      <c r="BK95" s="569" t="n"/>
      <c r="BL95" s="569" t="n"/>
      <c r="BM95" s="569" t="n"/>
      <c r="BN95" s="569" t="n"/>
      <c r="BO95" s="569" t="n"/>
    </row>
    <row customHeight="1" ht="15" r="96" s="333" spans="1:67">
      <c r="A96" s="569" t="n"/>
      <c r="B96" s="107" t="n">
        <v>8</v>
      </c>
      <c r="C96" s="107" t="n"/>
      <c r="D96" s="108" t="s">
        <v>157</v>
      </c>
      <c r="E96" s="560" t="s">
        <v>158</v>
      </c>
      <c r="I96" s="632" t="s">
        <v>167</v>
      </c>
      <c r="M96" s="94">
        <f>L77</f>
        <v/>
      </c>
      <c r="N96" s="94">
        <f>L78</f>
        <v/>
      </c>
      <c r="O96" s="109" t="n"/>
      <c r="P96" s="569" t="n"/>
      <c r="Q96" s="569" t="n"/>
      <c r="R96" s="569" t="n"/>
      <c r="S96" s="569" t="n"/>
      <c r="T96" s="569" t="n"/>
      <c r="U96" s="569" t="n"/>
      <c r="V96" s="569" t="n"/>
      <c r="W96" s="569" t="n"/>
      <c r="X96" s="569" t="n"/>
      <c r="Y96" s="569" t="n"/>
      <c r="Z96" s="569" t="n"/>
      <c r="AA96" s="569" t="n"/>
      <c r="AB96" s="569" t="n"/>
      <c r="AC96" s="569" t="n"/>
      <c r="AD96" s="195" t="n"/>
      <c r="AE96" s="195" t="n"/>
      <c r="AF96" s="195" t="n"/>
      <c r="AG96" s="195" t="n"/>
      <c r="AH96" s="195" t="n"/>
      <c r="AI96" s="195" t="n"/>
      <c r="AJ96" s="195" t="n"/>
      <c r="AK96" s="195" t="n"/>
      <c r="AL96" s="195" t="n"/>
      <c r="AM96" s="569" t="n"/>
      <c r="AN96" s="569" t="n"/>
      <c r="AO96" s="569" t="n"/>
      <c r="AP96" s="569" t="n"/>
      <c r="AQ96" s="569" t="n"/>
      <c r="AR96" s="569" t="n"/>
      <c r="AS96" s="569" t="n"/>
      <c r="AT96" s="569" t="n"/>
      <c r="AU96" s="569" t="n"/>
      <c r="AV96" s="569" t="n"/>
      <c r="AW96" s="569" t="n"/>
      <c r="AX96" s="569" t="n"/>
      <c r="AY96" s="569" t="n"/>
      <c r="AZ96" s="569" t="n"/>
      <c r="BA96" s="569" t="n"/>
      <c r="BB96" s="569" t="n"/>
      <c r="BC96" s="569" t="n"/>
      <c r="BD96" s="569" t="n"/>
      <c r="BE96" s="569" t="n"/>
      <c r="BF96" s="569" t="n"/>
      <c r="BG96" s="569" t="n"/>
      <c r="BH96" s="569" t="n"/>
      <c r="BI96" s="569" t="n"/>
      <c r="BJ96" s="569" t="n"/>
      <c r="BK96" s="569" t="n"/>
      <c r="BL96" s="569" t="n"/>
      <c r="BM96" s="569" t="n"/>
      <c r="BN96" s="569" t="n"/>
      <c r="BO96" s="569" t="n"/>
    </row>
    <row customHeight="1" ht="20.25" r="97" s="333" spans="1:67">
      <c r="A97" s="569" t="n"/>
      <c r="B97" s="107" t="n">
        <v>9</v>
      </c>
      <c r="C97" s="107" t="n"/>
      <c r="D97" s="108" t="s">
        <v>160</v>
      </c>
      <c r="E97" s="558" t="s">
        <v>122</v>
      </c>
      <c r="I97" s="635" t="s">
        <v>168</v>
      </c>
      <c r="M97" s="94">
        <f>M77</f>
        <v/>
      </c>
      <c r="N97" s="94">
        <f>M78</f>
        <v/>
      </c>
      <c r="O97" s="109" t="n"/>
      <c r="P97" s="569" t="n"/>
      <c r="Q97" s="569" t="n"/>
      <c r="R97" s="569" t="n"/>
      <c r="S97" s="569" t="n"/>
      <c r="T97" s="569" t="n"/>
      <c r="U97" s="569" t="n"/>
      <c r="V97" s="569" t="n"/>
      <c r="W97" s="569" t="n"/>
      <c r="X97" s="569" t="n"/>
      <c r="Y97" s="569" t="n"/>
      <c r="Z97" s="569" t="n"/>
      <c r="AA97" s="569" t="n"/>
      <c r="AB97" s="569" t="n"/>
      <c r="AC97" s="569" t="n"/>
      <c r="AD97" s="195" t="n"/>
      <c r="AE97" s="195" t="n"/>
      <c r="AF97" s="195" t="n"/>
      <c r="AG97" s="195" t="n"/>
      <c r="AH97" s="195" t="n"/>
      <c r="AI97" s="195" t="n"/>
      <c r="AJ97" s="195" t="n"/>
      <c r="AK97" s="195" t="n"/>
      <c r="AL97" s="195" t="n"/>
      <c r="AM97" s="569" t="n"/>
      <c r="AN97" s="569" t="n"/>
      <c r="AO97" s="569" t="n"/>
      <c r="AP97" s="569" t="n"/>
      <c r="AQ97" s="569" t="n"/>
      <c r="AR97" s="569" t="n"/>
      <c r="AS97" s="569" t="n"/>
      <c r="AT97" s="569" t="n"/>
      <c r="AU97" s="569" t="n"/>
      <c r="AV97" s="569" t="n"/>
      <c r="AW97" s="569" t="n"/>
      <c r="AX97" s="569" t="n"/>
      <c r="AY97" s="569" t="n"/>
      <c r="AZ97" s="569" t="n"/>
      <c r="BA97" s="569" t="n"/>
      <c r="BB97" s="569" t="n"/>
      <c r="BC97" s="569" t="n"/>
      <c r="BD97" s="569" t="n"/>
      <c r="BE97" s="569" t="n"/>
      <c r="BF97" s="569" t="n"/>
      <c r="BG97" s="569" t="n"/>
      <c r="BH97" s="569" t="n"/>
      <c r="BI97" s="569" t="n"/>
      <c r="BJ97" s="569" t="n"/>
      <c r="BK97" s="569" t="n"/>
      <c r="BL97" s="569" t="n"/>
      <c r="BM97" s="569" t="n"/>
      <c r="BN97" s="569" t="n"/>
      <c r="BO97" s="569" t="n"/>
    </row>
    <row customFormat="1" r="99" s="624" spans="1:67">
      <c r="D99" s="624" t="s">
        <v>288</v>
      </c>
      <c r="E99" s="624" t="n"/>
      <c r="F99" s="624" t="n"/>
      <c r="G99" s="624" t="n"/>
      <c r="H99" s="624" t="s">
        <v>289</v>
      </c>
      <c r="I99" s="624" t="n"/>
      <c r="J99" s="624" t="n"/>
      <c r="K99" s="621" t="n"/>
      <c r="L99" s="621" t="n"/>
      <c r="M99" s="621" t="n"/>
      <c r="P99" s="25" t="s">
        <v>290</v>
      </c>
      <c r="Q99" s="25" t="n"/>
      <c r="X99" s="624" t="n"/>
    </row>
    <row r="100" spans="1:67">
      <c r="A100" s="631" t="s">
        <v>291</v>
      </c>
      <c r="S100" s="97" t="n"/>
      <c r="T100" s="97" t="n"/>
      <c r="U100" s="97" t="n"/>
      <c r="V100" s="97" t="n"/>
    </row>
    <row r="101" spans="1:67">
      <c r="N101" s="97" t="n"/>
      <c r="O101" s="97" t="n"/>
      <c r="P101" s="112" t="n"/>
      <c r="Q101" s="112" t="n"/>
      <c r="R101" s="97" t="n"/>
      <c r="S101" s="97" t="n"/>
      <c r="T101" s="97" t="n"/>
      <c r="U101" s="97" t="n"/>
      <c r="V101" s="97" t="n"/>
    </row>
    <row r="102" spans="1:67">
      <c r="N102" s="97" t="n"/>
      <c r="O102" s="97" t="n"/>
      <c r="P102" s="112" t="n"/>
      <c r="Q102" s="112" t="n"/>
      <c r="R102" s="97" t="n"/>
      <c r="S102" s="97" t="n"/>
      <c r="T102" s="97" t="n"/>
      <c r="U102" s="97" t="n"/>
      <c r="V102" s="97" t="n"/>
    </row>
  </sheetData>
  <mergeCells count="50">
    <mergeCell ref="A100:R100"/>
    <mergeCell ref="E95:H95"/>
    <mergeCell ref="I95:L95"/>
    <mergeCell ref="E96:H96"/>
    <mergeCell ref="I96:L96"/>
    <mergeCell ref="E97:H97"/>
    <mergeCell ref="I97:L97"/>
    <mergeCell ref="E92:H92"/>
    <mergeCell ref="I92:L92"/>
    <mergeCell ref="E93:H93"/>
    <mergeCell ref="I93:L93"/>
    <mergeCell ref="E94:H94"/>
    <mergeCell ref="I94:L94"/>
    <mergeCell ref="E91:H91"/>
    <mergeCell ref="I91:L91"/>
    <mergeCell ref="B79:D79"/>
    <mergeCell ref="B80:D80"/>
    <mergeCell ref="D83:F83"/>
    <mergeCell ref="D84:F84"/>
    <mergeCell ref="D85:F85"/>
    <mergeCell ref="E88:H88"/>
    <mergeCell ref="I88:K88"/>
    <mergeCell ref="E89:H89"/>
    <mergeCell ref="I89:L89"/>
    <mergeCell ref="E90:H90"/>
    <mergeCell ref="I90:L90"/>
    <mergeCell ref="B78:D78"/>
    <mergeCell ref="B69:D69"/>
    <mergeCell ref="R69:U69"/>
    <mergeCell ref="B70:D70"/>
    <mergeCell ref="R70:U70"/>
    <mergeCell ref="B71:D71"/>
    <mergeCell ref="B72:D72"/>
    <mergeCell ref="B73:D73"/>
    <mergeCell ref="B74:D74"/>
    <mergeCell ref="B75:D75"/>
    <mergeCell ref="B76:D76"/>
    <mergeCell ref="B77:D77"/>
    <mergeCell ref="B66:D66"/>
    <mergeCell ref="R66:U66"/>
    <mergeCell ref="B67:D67"/>
    <mergeCell ref="R67:U67"/>
    <mergeCell ref="B68:D68"/>
    <mergeCell ref="R68:U68"/>
    <mergeCell ref="B65:D65"/>
    <mergeCell ref="F2:M2"/>
    <mergeCell ref="A4:B4"/>
    <mergeCell ref="F4:M4"/>
    <mergeCell ref="N5:T5"/>
    <mergeCell ref="N6:V6"/>
  </mergeCells>
  <conditionalFormatting sqref="P75:P76">
    <cfRule dxfId="28" operator="equal" priority="26" type="cellIs">
      <formula>"U"</formula>
    </cfRule>
    <cfRule dxfId="27" operator="equal" priority="25" type="cellIs">
      <formula>"U"</formula>
    </cfRule>
  </conditionalFormatting>
  <conditionalFormatting sqref="N61:O64 E61:M62 E11:O60">
    <cfRule dxfId="3" operator="equal" priority="24" stopIfTrue="1" type="cellIs">
      <formula>"U"</formula>
    </cfRule>
  </conditionalFormatting>
  <conditionalFormatting sqref="R62:R64">
    <cfRule dxfId="2" operator="notEqual" priority="23" stopIfTrue="1" type="cellIs">
      <formula>0</formula>
    </cfRule>
  </conditionalFormatting>
  <conditionalFormatting sqref="D85:D86 R68:T69 R70 V68:V70 V62:V63 G85:G86">
    <cfRule dxfId="1" operator="equal" priority="22" type="cellIs">
      <formula>"U"</formula>
    </cfRule>
  </conditionalFormatting>
  <conditionalFormatting sqref="D85:D86 R68:V69 R70 V70 V62:V63 G85:G86">
    <cfRule dxfId="0" operator="equal" priority="21" type="cellIs">
      <formula>"U"</formula>
    </cfRule>
  </conditionalFormatting>
  <conditionalFormatting sqref="E11:M60">
    <cfRule dxfId="3" operator="equal" priority="20" type="cellIs">
      <formula>"RA"</formula>
    </cfRule>
  </conditionalFormatting>
  <conditionalFormatting sqref="D15:D60">
    <cfRule dxfId="15" operator="lessThan" priority="5" type="cellIs">
      <formula>50</formula>
    </cfRule>
    <cfRule dxfId="11" operator="equal" priority="4" type="cellIs">
      <formula>(((#REF!)))</formula>
    </cfRule>
    <cfRule dxfId="13" operator="lessThan" priority="3" type="cellIs">
      <formula>50</formula>
    </cfRule>
    <cfRule dxfId="11" operator="equal" priority="2" type="cellIs">
      <formula>"AB"</formula>
    </cfRule>
    <cfRule dxfId="11" operator="equal" priority="1" type="cellIs">
      <formula>(((#REF!)))</formula>
    </cfRule>
  </conditionalFormatting>
  <dataValidations count="1">
    <dataValidation allowBlank="0" operator="lessThanOrEqual" showErrorMessage="1" showInputMessage="1" sqref="C61:C64 B16:B64 B11:B14" type="textLength">
      <formula1>100</formula1>
    </dataValidation>
  </dataValidation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O103"/>
  <sheetViews>
    <sheetView topLeftCell="A42" workbookViewId="0">
      <selection activeCell="I90" sqref="I90:L98"/>
    </sheetView>
  </sheetViews>
  <sheetFormatPr baseColWidth="8" defaultColWidth="6.7109375" defaultRowHeight="12.75" outlineLevelCol="0"/>
  <cols>
    <col customWidth="1" max="1" min="1" style="97" width="7.42578125"/>
    <col customWidth="1" max="2" min="2" style="97" width="16.85546875"/>
    <col customWidth="1" max="3" min="3" style="97" width="5.85546875"/>
    <col customWidth="1" max="4" min="4" style="97" width="20.140625"/>
    <col customWidth="1" max="5" min="5" style="97" width="11.28515625"/>
    <col customWidth="1" max="6" min="6" style="97" width="7.7109375"/>
    <col customWidth="1" max="7" min="7" style="97" width="11.42578125"/>
    <col customWidth="1" max="8" min="8" style="97" width="9.28515625"/>
    <col customWidth="1" max="9" min="9" style="97" width="7.7109375"/>
    <col customWidth="1" max="10" min="10" style="97" width="8.5703125"/>
    <col customWidth="1" max="12" min="11" style="97" width="7.85546875"/>
    <col customWidth="1" max="13" min="13" style="97" width="9.42578125"/>
    <col customWidth="1" max="15" min="14" style="82" width="7.7109375"/>
    <col customWidth="1" max="16" min="16" style="80" width="5.5703125"/>
    <col customWidth="1" max="17" min="17" style="80" width="7.7109375"/>
    <col customWidth="1" max="22" min="18" style="82" width="7.7109375"/>
    <col customWidth="1" max="16384" min="23" style="97" width="6.7109375"/>
  </cols>
  <sheetData>
    <row r="1" spans="1:67">
      <c r="F1" s="64" t="n"/>
      <c r="G1" s="64" t="n"/>
      <c r="H1" s="64" t="n"/>
      <c r="I1" s="64" t="n"/>
      <c r="J1" s="64" t="n"/>
      <c r="K1" s="64" t="n"/>
      <c r="L1" s="64" t="n"/>
      <c r="M1" s="64" t="n"/>
      <c r="N1" s="65" t="n"/>
      <c r="O1" s="65" t="n"/>
    </row>
    <row r="2" spans="1:67">
      <c r="A2" s="624" t="n"/>
      <c r="B2" s="624" t="n"/>
      <c r="C2" s="624" t="n"/>
      <c r="D2" s="624" t="n"/>
      <c r="E2" s="624" t="n"/>
      <c r="F2" s="621" t="s">
        <v>175</v>
      </c>
      <c r="N2" s="10" t="n"/>
      <c r="O2" s="10" t="n"/>
      <c r="P2" s="11" t="n"/>
      <c r="Q2" s="11" t="n"/>
      <c r="R2" s="10" t="n"/>
      <c r="W2" s="97" t="n"/>
    </row>
    <row r="3" spans="1:67">
      <c r="A3" s="624" t="n"/>
      <c r="B3" s="624" t="n"/>
      <c r="C3" s="624" t="n"/>
      <c r="D3" s="624" t="n"/>
      <c r="E3" s="624" t="n"/>
      <c r="F3" s="624" t="s">
        <v>176</v>
      </c>
      <c r="G3" s="624" t="n"/>
      <c r="H3" s="624" t="n"/>
      <c r="I3" s="624" t="n"/>
      <c r="J3" s="624" t="n"/>
      <c r="K3" s="624" t="n"/>
      <c r="L3" s="624" t="n"/>
      <c r="M3" s="624" t="n"/>
      <c r="N3" s="624" t="n"/>
      <c r="O3" s="624" t="n"/>
      <c r="P3" s="25" t="n"/>
      <c r="Q3" s="25" t="n"/>
      <c r="R3" s="624" t="n"/>
      <c r="S3" s="97" t="n"/>
      <c r="T3" s="97" t="n"/>
      <c r="U3" s="97" t="n"/>
      <c r="V3" s="97" t="n"/>
      <c r="W3" s="97" t="n"/>
    </row>
    <row customHeight="1" ht="12.75" r="4" s="333" spans="1:67">
      <c r="A4" s="496" t="s">
        <v>6</v>
      </c>
      <c r="C4" s="14" t="n"/>
      <c r="D4" s="14" t="n"/>
      <c r="E4" s="15" t="n"/>
      <c r="F4" s="622" t="s">
        <v>605</v>
      </c>
      <c r="N4" s="623" t="n"/>
      <c r="O4" s="24" t="n"/>
      <c r="P4" s="18" t="n"/>
      <c r="Q4" s="18" t="n"/>
      <c r="R4" s="19" t="n"/>
      <c r="S4" s="19" t="n"/>
      <c r="T4" s="20" t="n"/>
      <c r="U4" s="20" t="n"/>
      <c r="V4" s="20" t="n"/>
      <c r="W4" s="18" t="n"/>
      <c r="X4" s="21" t="n"/>
    </row>
    <row r="5" spans="1:67">
      <c r="A5" s="624" t="s">
        <v>178</v>
      </c>
      <c r="B5" s="624" t="n"/>
      <c r="C5" s="624" t="n"/>
      <c r="D5" s="97" t="s">
        <v>606</v>
      </c>
      <c r="F5" s="624" t="n"/>
      <c r="G5" s="624" t="n"/>
      <c r="H5" s="624" t="n"/>
      <c r="I5" s="624" t="n"/>
      <c r="J5" s="624" t="n"/>
      <c r="K5" s="624" t="n"/>
      <c r="L5" s="624" t="n"/>
      <c r="M5" s="624" t="n"/>
      <c r="N5" s="624" t="s">
        <v>607</v>
      </c>
      <c r="U5" s="624" t="n"/>
      <c r="V5" s="97" t="n"/>
    </row>
    <row customHeight="1" ht="14.25" r="6" s="333" spans="1:67">
      <c r="A6" s="624" t="s">
        <v>181</v>
      </c>
      <c r="B6" s="624" t="n"/>
      <c r="C6" s="624" t="n"/>
      <c r="D6" s="97" t="s">
        <v>739</v>
      </c>
      <c r="F6" s="624" t="n"/>
      <c r="G6" s="22" t="s">
        <v>7</v>
      </c>
      <c r="H6" s="23" t="n"/>
      <c r="I6" s="24" t="n"/>
      <c r="J6" s="624" t="n"/>
      <c r="K6" s="624" t="n"/>
      <c r="L6" s="624" t="n"/>
      <c r="M6" s="624" t="n"/>
      <c r="N6" s="624" t="s">
        <v>609</v>
      </c>
    </row>
    <row r="7" spans="1:67">
      <c r="A7" s="624" t="s">
        <v>185</v>
      </c>
      <c r="B7" s="624" t="n"/>
      <c r="C7" s="624" t="n"/>
      <c r="D7" s="97" t="s">
        <v>186</v>
      </c>
      <c r="F7" s="624" t="n"/>
      <c r="G7" s="624" t="n"/>
      <c r="H7" s="624" t="n"/>
      <c r="I7" s="624" t="n"/>
      <c r="J7" s="624" t="n"/>
      <c r="K7" s="624" t="n"/>
      <c r="L7" s="624" t="n"/>
      <c r="M7" s="624" t="n"/>
      <c r="N7" s="624" t="s">
        <v>187</v>
      </c>
      <c r="O7" s="624" t="n"/>
      <c r="P7" s="624" t="n"/>
      <c r="Q7" s="25" t="n"/>
      <c r="R7" s="25" t="n"/>
      <c r="S7" s="624" t="n"/>
      <c r="T7" s="64" t="n"/>
      <c r="U7" s="64" t="n"/>
      <c r="V7" s="97" t="n"/>
    </row>
    <row customFormat="1" customHeight="1" ht="15" r="8" s="33" spans="1:67">
      <c r="A8" s="26" t="n"/>
      <c r="B8" s="26" t="n"/>
      <c r="C8" s="26" t="n"/>
      <c r="D8" s="26" t="n"/>
      <c r="E8" s="27" t="s">
        <v>137</v>
      </c>
      <c r="F8" s="327" t="s">
        <v>140</v>
      </c>
      <c r="G8" s="327" t="s">
        <v>143</v>
      </c>
      <c r="H8" s="327" t="s">
        <v>145</v>
      </c>
      <c r="I8" s="27" t="s">
        <v>148</v>
      </c>
      <c r="J8" s="27" t="s">
        <v>151</v>
      </c>
      <c r="K8" s="27" t="s">
        <v>154</v>
      </c>
      <c r="L8" s="327" t="s">
        <v>157</v>
      </c>
      <c r="M8" s="27" t="s">
        <v>160</v>
      </c>
      <c r="N8" s="28" t="n"/>
      <c r="O8" s="29" t="n"/>
      <c r="P8" s="30" t="n"/>
      <c r="Q8" s="30" t="n"/>
      <c r="R8" s="31" t="n"/>
      <c r="S8" s="31" t="n"/>
      <c r="T8" s="30" t="n"/>
      <c r="U8" s="31" t="n"/>
      <c r="V8" s="31" t="n"/>
      <c r="W8" s="32" t="n"/>
    </row>
    <row customFormat="1" r="9" s="33" spans="1:67">
      <c r="A9" s="26" t="n"/>
      <c r="B9" s="26" t="n"/>
      <c r="C9" s="26" t="n"/>
      <c r="D9" s="26" t="n"/>
      <c r="E9" s="34" t="s">
        <v>610</v>
      </c>
      <c r="F9" s="329" t="s">
        <v>611</v>
      </c>
      <c r="G9" s="329" t="s">
        <v>612</v>
      </c>
      <c r="H9" s="329" t="s">
        <v>613</v>
      </c>
      <c r="I9" s="34" t="s">
        <v>614</v>
      </c>
      <c r="J9" s="34" t="s">
        <v>615</v>
      </c>
      <c r="K9" s="34" t="s">
        <v>616</v>
      </c>
      <c r="L9" s="329" t="s">
        <v>617</v>
      </c>
      <c r="M9" s="34" t="s">
        <v>618</v>
      </c>
      <c r="N9" s="28" t="n"/>
      <c r="O9" s="29" t="n"/>
      <c r="P9" s="30" t="n"/>
      <c r="Q9" s="30" t="n"/>
      <c r="R9" s="31" t="n"/>
      <c r="S9" s="31" t="n"/>
      <c r="T9" s="30" t="n"/>
      <c r="U9" s="31" t="n"/>
      <c r="V9" s="31" t="n"/>
      <c r="W9" s="32" t="n"/>
    </row>
    <row customFormat="1" customHeight="1" ht="63.75" r="10" s="33" spans="1:67">
      <c r="A10" s="35" t="s">
        <v>189</v>
      </c>
      <c r="B10" s="35" t="s">
        <v>190</v>
      </c>
      <c r="C10" s="35" t="s">
        <v>619</v>
      </c>
      <c r="D10" s="35" t="s">
        <v>192</v>
      </c>
      <c r="E10" s="114" t="n">
        <v>4</v>
      </c>
      <c r="F10" s="115" t="n">
        <v>2</v>
      </c>
      <c r="G10" s="116" t="n">
        <v>2</v>
      </c>
      <c r="H10" s="116" t="n">
        <v>2</v>
      </c>
      <c r="I10" s="114" t="n">
        <v>3</v>
      </c>
      <c r="J10" s="114" t="n">
        <v>3</v>
      </c>
      <c r="K10" s="114" t="n">
        <v>3</v>
      </c>
      <c r="L10" s="115" t="n">
        <v>1</v>
      </c>
      <c r="M10" s="114" t="n">
        <v>4</v>
      </c>
      <c r="N10" s="28" t="s">
        <v>193</v>
      </c>
      <c r="O10" s="29" t="s">
        <v>194</v>
      </c>
      <c r="P10" s="30" t="s">
        <v>195</v>
      </c>
      <c r="Q10" s="30" t="s">
        <v>196</v>
      </c>
      <c r="R10" s="36" t="s">
        <v>197</v>
      </c>
      <c r="S10" s="36" t="s">
        <v>198</v>
      </c>
      <c r="T10" s="30" t="s">
        <v>620</v>
      </c>
      <c r="U10" s="36" t="s">
        <v>200</v>
      </c>
      <c r="V10" s="36" t="s">
        <v>201</v>
      </c>
      <c r="W10" s="32" t="n"/>
    </row>
    <row customHeight="1" ht="15.75" r="11" s="333" spans="1:67">
      <c r="A11" s="37" t="n">
        <v>1</v>
      </c>
      <c r="B11" s="124" t="n">
        <v>113217104004</v>
      </c>
      <c r="C11" s="38" t="s">
        <v>38</v>
      </c>
      <c r="D11" s="126" t="s">
        <v>740</v>
      </c>
      <c r="E11" s="41" t="s">
        <v>622</v>
      </c>
      <c r="F11" s="41" t="s">
        <v>622</v>
      </c>
      <c r="G11" s="41" t="s">
        <v>622</v>
      </c>
      <c r="H11" s="41" t="s">
        <v>622</v>
      </c>
      <c r="I11" s="41" t="s">
        <v>622</v>
      </c>
      <c r="J11" s="41" t="s">
        <v>622</v>
      </c>
      <c r="K11" s="41" t="s">
        <v>622</v>
      </c>
      <c r="L11" s="41" t="s">
        <v>622</v>
      </c>
      <c r="M11" s="41" t="s">
        <v>622</v>
      </c>
      <c r="N11" s="42" t="n">
        <v>24</v>
      </c>
      <c r="O11" s="42">
        <f>IF(T11=0,24-SUMIF(E11:M11,"RA",$E$10:$M$10),0)</f>
        <v/>
      </c>
      <c r="P11" s="108">
        <f>(SUM(VLOOKUP(E11,$Z$12:$AA$19,2,FALSE)*E$10,VLOOKUP(F11,$Z$12:$AA$19,2,FALSE)*F$10,VLOOKUP(G11,$Z$12:$AA$19,2,FALSE)*G$10,VLOOKUP(H11,$Z$12:$AA$19,2,FALSE)*H$10,VLOOKUP(I11,$Z$12:$AA$19,2,FALSE)*I$10,VLOOKUP(J11,$Z$12:$AA$19,2,FALSE)*J$10,VLOOKUP(K11,$Z$12:$AA$19,2,FALSE)*K$10,VLOOKUP(L11,$Z$12:$AA$19,2,FALSE)*L$10,VLOOKUP(M11,$Z$12:$AA$19,2,FALSE)*M$10))</f>
        <v/>
      </c>
      <c r="Q11" s="44">
        <f>P11/O11</f>
        <v/>
      </c>
      <c r="R11" s="45">
        <f>COUNTIF(E11:M11,"RA")</f>
        <v/>
      </c>
      <c r="S11" s="46">
        <f>COUNTIF(E11:M11,"UA")</f>
        <v/>
      </c>
      <c r="T11" s="46">
        <f>COUNTIF(E11:M11,"WH")</f>
        <v/>
      </c>
      <c r="U11" s="46" t="n"/>
      <c r="V11" s="47">
        <f>IF(R11&lt;&gt;0,"FAIL",IF(S11&gt;0,"AB",IF(T11&gt;0,"WH","PASS")))</f>
        <v/>
      </c>
      <c r="W11" s="48" t="n"/>
    </row>
    <row customHeight="1" ht="15.75" r="12" s="333" spans="1:67">
      <c r="A12" s="37" t="n">
        <v>2</v>
      </c>
      <c r="B12" s="124" t="n">
        <v>113217104010</v>
      </c>
      <c r="C12" s="38" t="s">
        <v>38</v>
      </c>
      <c r="D12" s="126" t="s">
        <v>741</v>
      </c>
      <c r="E12" s="41" t="s">
        <v>622</v>
      </c>
      <c r="F12" s="41" t="s">
        <v>622</v>
      </c>
      <c r="G12" s="41" t="s">
        <v>622</v>
      </c>
      <c r="H12" s="41" t="s">
        <v>622</v>
      </c>
      <c r="I12" s="41" t="s">
        <v>622</v>
      </c>
      <c r="J12" s="41" t="s">
        <v>622</v>
      </c>
      <c r="K12" s="41" t="s">
        <v>622</v>
      </c>
      <c r="L12" s="41" t="s">
        <v>622</v>
      </c>
      <c r="M12" s="41" t="s">
        <v>622</v>
      </c>
      <c r="N12" s="42" t="n">
        <v>24</v>
      </c>
      <c r="O12" s="42">
        <f>IF(T12=0,24-SUMIF(E12:M12,"RA",$E$10:$M$10),0)</f>
        <v/>
      </c>
      <c r="P12" s="108">
        <f>(SUM(VLOOKUP(E12,$Z$12:$AA$19,2,FALSE)*E$10,VLOOKUP(F12,$Z$12:$AA$19,2,FALSE)*F$10,VLOOKUP(G12,$Z$12:$AA$19,2,FALSE)*G$10,VLOOKUP(H12,$Z$12:$AA$19,2,FALSE)*H$10,VLOOKUP(I12,$Z$12:$AA$19,2,FALSE)*I$10,VLOOKUP(J12,$Z$12:$AA$19,2,FALSE)*J$10,VLOOKUP(K12,$Z$12:$AA$19,2,FALSE)*K$10,VLOOKUP(L12,$Z$12:$AA$19,2,FALSE)*L$10,VLOOKUP(M12,$Z$12:$AA$19,2,FALSE)*M$10))</f>
        <v/>
      </c>
      <c r="Q12" s="44">
        <f>P12/O12</f>
        <v/>
      </c>
      <c r="R12" s="45">
        <f>COUNTIF(E12:M12,"RA")</f>
        <v/>
      </c>
      <c r="S12" s="46">
        <f>COUNTIF(E12:M12,"UA")</f>
        <v/>
      </c>
      <c r="T12" s="46">
        <f>COUNTIF(E12:M12,"WH")</f>
        <v/>
      </c>
      <c r="U12" s="49" t="n"/>
      <c r="V12" s="47">
        <f>IF(R12&lt;&gt;0,"FAIL",IF(S12&gt;0,"AB",IF(T12&gt;0,"WH","PASS")))</f>
        <v/>
      </c>
      <c r="W12" s="48" t="n"/>
      <c r="Z12" s="41" t="s">
        <v>622</v>
      </c>
      <c r="AA12" s="50" t="n">
        <v>10</v>
      </c>
      <c r="AB12" s="97" t="s">
        <v>624</v>
      </c>
    </row>
    <row customHeight="1" ht="15.75" r="13" s="333" spans="1:67">
      <c r="A13" s="37" t="n">
        <v>3</v>
      </c>
      <c r="B13" s="124" t="n">
        <v>113217104011</v>
      </c>
      <c r="C13" s="38" t="s">
        <v>38</v>
      </c>
      <c r="D13" s="126" t="s">
        <v>742</v>
      </c>
      <c r="E13" s="41" t="s">
        <v>622</v>
      </c>
      <c r="F13" s="41" t="s">
        <v>622</v>
      </c>
      <c r="G13" s="41" t="s">
        <v>622</v>
      </c>
      <c r="H13" s="41" t="s">
        <v>622</v>
      </c>
      <c r="I13" s="41" t="s">
        <v>622</v>
      </c>
      <c r="J13" s="41" t="s">
        <v>622</v>
      </c>
      <c r="K13" s="41" t="s">
        <v>622</v>
      </c>
      <c r="L13" s="41" t="s">
        <v>622</v>
      </c>
      <c r="M13" s="41" t="s">
        <v>622</v>
      </c>
      <c r="N13" s="42" t="n">
        <v>24</v>
      </c>
      <c r="O13" s="42">
        <f>IF(T13=0,24-SUMIF(E13:M13,"RA",$E$10:$M$10),0)</f>
        <v/>
      </c>
      <c r="P13" s="108">
        <f>(SUM(VLOOKUP(E13,$Z$12:$AA$19,2,FALSE)*E$10,VLOOKUP(F13,$Z$12:$AA$19,2,FALSE)*F$10,VLOOKUP(G13,$Z$12:$AA$19,2,FALSE)*G$10,VLOOKUP(H13,$Z$12:$AA$19,2,FALSE)*H$10,VLOOKUP(I13,$Z$12:$AA$19,2,FALSE)*I$10,VLOOKUP(J13,$Z$12:$AA$19,2,FALSE)*J$10,VLOOKUP(K13,$Z$12:$AA$19,2,FALSE)*K$10,VLOOKUP(L13,$Z$12:$AA$19,2,FALSE)*L$10,VLOOKUP(M13,$Z$12:$AA$19,2,FALSE)*M$10))</f>
        <v/>
      </c>
      <c r="Q13" s="44">
        <f>P13/O13</f>
        <v/>
      </c>
      <c r="R13" s="45">
        <f>COUNTIF(E13:M13,"RA")</f>
        <v/>
      </c>
      <c r="S13" s="46">
        <f>COUNTIF(E13:M13,"UA")</f>
        <v/>
      </c>
      <c r="T13" s="46">
        <f>COUNTIF(E13:M13,"WH")</f>
        <v/>
      </c>
      <c r="U13" s="46" t="n"/>
      <c r="V13" s="47">
        <f>IF(R13&lt;&gt;0,"FAIL",IF(S13&gt;0,"AB",IF(T13&gt;0,"WH","PASS")))</f>
        <v/>
      </c>
      <c r="W13" s="48" t="n"/>
      <c r="Z13" s="41" t="s">
        <v>626</v>
      </c>
      <c r="AA13" s="50" t="n">
        <v>9</v>
      </c>
      <c r="AB13" s="97" t="s">
        <v>627</v>
      </c>
    </row>
    <row customHeight="1" ht="15.75" r="14" s="333" spans="1:67">
      <c r="A14" s="37" t="n">
        <v>4</v>
      </c>
      <c r="B14" s="124" t="n">
        <v>113217104013</v>
      </c>
      <c r="C14" s="38" t="s">
        <v>38</v>
      </c>
      <c r="D14" s="126" t="s">
        <v>743</v>
      </c>
      <c r="E14" s="41" t="s">
        <v>622</v>
      </c>
      <c r="F14" s="41" t="s">
        <v>622</v>
      </c>
      <c r="G14" s="41" t="s">
        <v>622</v>
      </c>
      <c r="H14" s="41" t="s">
        <v>622</v>
      </c>
      <c r="I14" s="41" t="s">
        <v>622</v>
      </c>
      <c r="J14" s="41" t="s">
        <v>622</v>
      </c>
      <c r="K14" s="41" t="s">
        <v>622</v>
      </c>
      <c r="L14" s="41" t="s">
        <v>622</v>
      </c>
      <c r="M14" s="41" t="s">
        <v>622</v>
      </c>
      <c r="N14" s="42" t="n">
        <v>24</v>
      </c>
      <c r="O14" s="42">
        <f>IF(T14=0,24-SUMIF(E14:M14,"RA",$E$10:$M$10),0)</f>
        <v/>
      </c>
      <c r="P14" s="108">
        <f>(SUM(VLOOKUP(E14,$Z$12:$AA$19,2,FALSE)*E$10,VLOOKUP(F14,$Z$12:$AA$19,2,FALSE)*F$10,VLOOKUP(G14,$Z$12:$AA$19,2,FALSE)*G$10,VLOOKUP(H14,$Z$12:$AA$19,2,FALSE)*H$10,VLOOKUP(I14,$Z$12:$AA$19,2,FALSE)*I$10,VLOOKUP(J14,$Z$12:$AA$19,2,FALSE)*J$10,VLOOKUP(K14,$Z$12:$AA$19,2,FALSE)*K$10,VLOOKUP(L14,$Z$12:$AA$19,2,FALSE)*L$10,VLOOKUP(M14,$Z$12:$AA$19,2,FALSE)*M$10))</f>
        <v/>
      </c>
      <c r="Q14" s="44">
        <f>P14/O14</f>
        <v/>
      </c>
      <c r="R14" s="45">
        <f>COUNTIF(E14:M14,"RA")</f>
        <v/>
      </c>
      <c r="S14" s="46">
        <f>COUNTIF(E14:M14,"UA")</f>
        <v/>
      </c>
      <c r="T14" s="46">
        <f>COUNTIF(E14:M14,"WH")</f>
        <v/>
      </c>
      <c r="U14" s="46" t="n"/>
      <c r="V14" s="47">
        <f>IF(R14&lt;&gt;0,"FAIL",IF(S14&gt;0,"AB",IF(T14&gt;0,"WH","PASS")))</f>
        <v/>
      </c>
      <c r="W14" s="51" t="n"/>
      <c r="Z14" s="41" t="s">
        <v>36</v>
      </c>
      <c r="AA14" s="50" t="n">
        <v>8</v>
      </c>
      <c r="AB14" s="97" t="s">
        <v>629</v>
      </c>
    </row>
    <row customHeight="1" ht="15.75" r="15" s="333" spans="1:67">
      <c r="A15" s="37" t="n">
        <v>5</v>
      </c>
      <c r="B15" s="124" t="n">
        <v>113217104015</v>
      </c>
      <c r="C15" s="38" t="s">
        <v>38</v>
      </c>
      <c r="D15" s="126" t="s">
        <v>744</v>
      </c>
      <c r="E15" s="41" t="s">
        <v>622</v>
      </c>
      <c r="F15" s="41" t="s">
        <v>622</v>
      </c>
      <c r="G15" s="41" t="s">
        <v>622</v>
      </c>
      <c r="H15" s="41" t="s">
        <v>622</v>
      </c>
      <c r="I15" s="41" t="s">
        <v>622</v>
      </c>
      <c r="J15" s="41" t="s">
        <v>622</v>
      </c>
      <c r="K15" s="41" t="s">
        <v>622</v>
      </c>
      <c r="L15" s="41" t="s">
        <v>622</v>
      </c>
      <c r="M15" s="41" t="s">
        <v>622</v>
      </c>
      <c r="N15" s="42" t="n">
        <v>24</v>
      </c>
      <c r="O15" s="42">
        <f>IF(T15=0,24-SUMIF(E15:M15,"RA",$E$10:$M$10),0)</f>
        <v/>
      </c>
      <c r="P15" s="108">
        <f>(SUM(VLOOKUP(E15,$Z$12:$AA$19,2,FALSE)*E$10,VLOOKUP(F15,$Z$12:$AA$19,2,FALSE)*F$10,VLOOKUP(G15,$Z$12:$AA$19,2,FALSE)*G$10,VLOOKUP(H15,$Z$12:$AA$19,2,FALSE)*H$10,VLOOKUP(I15,$Z$12:$AA$19,2,FALSE)*I$10,VLOOKUP(J15,$Z$12:$AA$19,2,FALSE)*J$10,VLOOKUP(K15,$Z$12:$AA$19,2,FALSE)*K$10,VLOOKUP(L15,$Z$12:$AA$19,2,FALSE)*L$10,VLOOKUP(M15,$Z$12:$AA$19,2,FALSE)*M$10))</f>
        <v/>
      </c>
      <c r="Q15" s="44">
        <f>P15/O15</f>
        <v/>
      </c>
      <c r="R15" s="45">
        <f>COUNTIF(E15:M15,"RA")</f>
        <v/>
      </c>
      <c r="S15" s="46">
        <f>COUNTIF(E15:M15,"UA")</f>
        <v/>
      </c>
      <c r="T15" s="46">
        <f>COUNTIF(E15:M15,"WH")</f>
        <v/>
      </c>
      <c r="U15" s="49" t="n"/>
      <c r="V15" s="47">
        <f>IF(R15&lt;&gt;0,"FAIL",IF(S15&gt;0,"AB",IF(T15&gt;0,"WH","PASS")))</f>
        <v/>
      </c>
      <c r="W15" s="51" t="n"/>
      <c r="Z15" s="41" t="s">
        <v>631</v>
      </c>
      <c r="AA15" s="50" t="n">
        <v>7</v>
      </c>
      <c r="AB15" s="97" t="s">
        <v>632</v>
      </c>
    </row>
    <row customHeight="1" ht="15.75" r="16" s="333" spans="1:67">
      <c r="A16" s="37" t="n">
        <v>6</v>
      </c>
      <c r="B16" s="124" t="n">
        <v>113217104017</v>
      </c>
      <c r="C16" s="38" t="s">
        <v>38</v>
      </c>
      <c r="D16" s="126" t="s">
        <v>745</v>
      </c>
      <c r="E16" s="41" t="s">
        <v>622</v>
      </c>
      <c r="F16" s="41" t="s">
        <v>622</v>
      </c>
      <c r="G16" s="41" t="s">
        <v>622</v>
      </c>
      <c r="H16" s="41" t="s">
        <v>622</v>
      </c>
      <c r="I16" s="41" t="s">
        <v>622</v>
      </c>
      <c r="J16" s="41" t="s">
        <v>622</v>
      </c>
      <c r="K16" s="41" t="s">
        <v>622</v>
      </c>
      <c r="L16" s="41" t="s">
        <v>622</v>
      </c>
      <c r="M16" s="41" t="s">
        <v>622</v>
      </c>
      <c r="N16" s="42" t="n">
        <v>24</v>
      </c>
      <c r="O16" s="42">
        <f>IF(T16=0,24-SUMIF(E16:M16,"RA",$E$10:$M$10),0)</f>
        <v/>
      </c>
      <c r="P16" s="108">
        <f>(SUM(VLOOKUP(E16,$Z$12:$AA$19,2,FALSE)*E$10,VLOOKUP(F16,$Z$12:$AA$19,2,FALSE)*F$10,VLOOKUP(G16,$Z$12:$AA$19,2,FALSE)*G$10,VLOOKUP(H16,$Z$12:$AA$19,2,FALSE)*H$10,VLOOKUP(I16,$Z$12:$AA$19,2,FALSE)*I$10,VLOOKUP(J16,$Z$12:$AA$19,2,FALSE)*J$10,VLOOKUP(K16,$Z$12:$AA$19,2,FALSE)*K$10,VLOOKUP(L16,$Z$12:$AA$19,2,FALSE)*L$10,VLOOKUP(M16,$Z$12:$AA$19,2,FALSE)*M$10))</f>
        <v/>
      </c>
      <c r="Q16" s="44">
        <f>P16/O16</f>
        <v/>
      </c>
      <c r="R16" s="45">
        <f>COUNTIF(E16:M16,"RA")</f>
        <v/>
      </c>
      <c r="S16" s="46">
        <f>COUNTIF(E16:M16,"UA")</f>
        <v/>
      </c>
      <c r="T16" s="46">
        <f>COUNTIF(E16:M16,"WH")</f>
        <v/>
      </c>
      <c r="U16" s="46" t="n"/>
      <c r="V16" s="47">
        <f>IF(R16&lt;&gt;0,"FAIL",IF(S16&gt;0,"AB",IF(T16&gt;0,"WH","PASS")))</f>
        <v/>
      </c>
      <c r="W16" s="51" t="n"/>
      <c r="Z16" s="41" t="s">
        <v>37</v>
      </c>
      <c r="AA16" s="50" t="n">
        <v>6</v>
      </c>
      <c r="AB16" s="97" t="s">
        <v>634</v>
      </c>
    </row>
    <row customHeight="1" ht="15.75" r="17" s="333" spans="1:67">
      <c r="A17" s="37" t="n">
        <v>7</v>
      </c>
      <c r="B17" s="124" t="n">
        <v>113217104018</v>
      </c>
      <c r="C17" s="38" t="s">
        <v>38</v>
      </c>
      <c r="D17" s="126" t="s">
        <v>746</v>
      </c>
      <c r="E17" s="41" t="s">
        <v>622</v>
      </c>
      <c r="F17" s="41" t="s">
        <v>622</v>
      </c>
      <c r="G17" s="41" t="s">
        <v>622</v>
      </c>
      <c r="H17" s="41" t="s">
        <v>622</v>
      </c>
      <c r="I17" s="41" t="s">
        <v>622</v>
      </c>
      <c r="J17" s="41" t="s">
        <v>622</v>
      </c>
      <c r="K17" s="41" t="s">
        <v>622</v>
      </c>
      <c r="L17" s="41" t="s">
        <v>622</v>
      </c>
      <c r="M17" s="41" t="s">
        <v>622</v>
      </c>
      <c r="N17" s="42" t="n">
        <v>24</v>
      </c>
      <c r="O17" s="42">
        <f>IF(T17=0,24-SUMIF(E17:M17,"RA",$E$10:$M$10),0)</f>
        <v/>
      </c>
      <c r="P17" s="108">
        <f>(SUM(VLOOKUP(E17,$Z$12:$AA$19,2,FALSE)*E$10,VLOOKUP(F17,$Z$12:$AA$19,2,FALSE)*F$10,VLOOKUP(G17,$Z$12:$AA$19,2,FALSE)*G$10,VLOOKUP(H17,$Z$12:$AA$19,2,FALSE)*H$10,VLOOKUP(I17,$Z$12:$AA$19,2,FALSE)*I$10,VLOOKUP(J17,$Z$12:$AA$19,2,FALSE)*J$10,VLOOKUP(K17,$Z$12:$AA$19,2,FALSE)*K$10,VLOOKUP(L17,$Z$12:$AA$19,2,FALSE)*L$10,VLOOKUP(M17,$Z$12:$AA$19,2,FALSE)*M$10))</f>
        <v/>
      </c>
      <c r="Q17" s="44">
        <f>P17/O17</f>
        <v/>
      </c>
      <c r="R17" s="45">
        <f>COUNTIF(E17:M17,"RA")</f>
        <v/>
      </c>
      <c r="S17" s="46">
        <f>COUNTIF(E17:M17,"UA")</f>
        <v/>
      </c>
      <c r="T17" s="46">
        <f>COUNTIF(E17:M17,"WH")</f>
        <v/>
      </c>
      <c r="U17" s="46" t="n"/>
      <c r="V17" s="47">
        <f>IF(R17&lt;&gt;0,"FAIL",IF(S17&gt;0,"AB",IF(T17&gt;0,"WH","PASS")))</f>
        <v/>
      </c>
      <c r="W17" s="51" t="n"/>
      <c r="Z17" s="53" t="s">
        <v>635</v>
      </c>
      <c r="AA17" s="54" t="n">
        <v>0</v>
      </c>
      <c r="AB17" s="97" t="s">
        <v>636</v>
      </c>
    </row>
    <row customHeight="1" ht="15.75" r="18" s="333" spans="1:67">
      <c r="A18" s="37" t="n">
        <v>8</v>
      </c>
      <c r="B18" s="124" t="n">
        <v>113217104020</v>
      </c>
      <c r="C18" s="38" t="s">
        <v>38</v>
      </c>
      <c r="D18" s="126" t="s">
        <v>747</v>
      </c>
      <c r="E18" s="41" t="s">
        <v>622</v>
      </c>
      <c r="F18" s="41" t="s">
        <v>622</v>
      </c>
      <c r="G18" s="41" t="s">
        <v>622</v>
      </c>
      <c r="H18" s="41" t="s">
        <v>622</v>
      </c>
      <c r="I18" s="41" t="s">
        <v>622</v>
      </c>
      <c r="J18" s="41" t="s">
        <v>622</v>
      </c>
      <c r="K18" s="41" t="s">
        <v>622</v>
      </c>
      <c r="L18" s="41" t="s">
        <v>622</v>
      </c>
      <c r="M18" s="41" t="s">
        <v>622</v>
      </c>
      <c r="N18" s="42" t="n">
        <v>24</v>
      </c>
      <c r="O18" s="42">
        <f>IF(T18=0,24-SUMIF(E18:M18,"RA",$E$10:$M$10),0)</f>
        <v/>
      </c>
      <c r="P18" s="108">
        <f>(SUM(VLOOKUP(E18,$Z$12:$AA$19,2,FALSE)*E$10,VLOOKUP(F18,$Z$12:$AA$19,2,FALSE)*F$10,VLOOKUP(G18,$Z$12:$AA$19,2,FALSE)*G$10,VLOOKUP(H18,$Z$12:$AA$19,2,FALSE)*H$10,VLOOKUP(I18,$Z$12:$AA$19,2,FALSE)*I$10,VLOOKUP(J18,$Z$12:$AA$19,2,FALSE)*J$10,VLOOKUP(K18,$Z$12:$AA$19,2,FALSE)*K$10,VLOOKUP(L18,$Z$12:$AA$19,2,FALSE)*L$10,VLOOKUP(M18,$Z$12:$AA$19,2,FALSE)*M$10))</f>
        <v/>
      </c>
      <c r="Q18" s="44">
        <f>P18/O18</f>
        <v/>
      </c>
      <c r="R18" s="45">
        <f>COUNTIF(E18:M18,"RA")</f>
        <v/>
      </c>
      <c r="S18" s="46">
        <f>COUNTIF(E18:M18,"UA")</f>
        <v/>
      </c>
      <c r="T18" s="46">
        <f>COUNTIF(E18:M18,"WH")</f>
        <v/>
      </c>
      <c r="U18" s="49" t="n"/>
      <c r="V18" s="47">
        <f>IF(R18&lt;&gt;0,"FAIL",IF(S18&gt;0,"AB",IF(T18&gt;0,"WH","PASS")))</f>
        <v/>
      </c>
      <c r="W18" s="51" t="n"/>
      <c r="Z18" s="56" t="s">
        <v>638</v>
      </c>
      <c r="AA18" s="56" t="n">
        <v>0</v>
      </c>
      <c r="AB18" s="97" t="s">
        <v>639</v>
      </c>
    </row>
    <row customHeight="1" ht="15.75" r="19" s="333" spans="1:67">
      <c r="A19" s="37" t="n">
        <v>9</v>
      </c>
      <c r="B19" s="124" t="n">
        <v>113217104022</v>
      </c>
      <c r="C19" s="38" t="s">
        <v>38</v>
      </c>
      <c r="D19" s="126" t="s">
        <v>748</v>
      </c>
      <c r="E19" s="41" t="s">
        <v>622</v>
      </c>
      <c r="F19" s="41" t="s">
        <v>622</v>
      </c>
      <c r="G19" s="41" t="s">
        <v>622</v>
      </c>
      <c r="H19" s="41" t="s">
        <v>622</v>
      </c>
      <c r="I19" s="41" t="s">
        <v>622</v>
      </c>
      <c r="J19" s="41" t="s">
        <v>622</v>
      </c>
      <c r="K19" s="41" t="s">
        <v>622</v>
      </c>
      <c r="L19" s="41" t="s">
        <v>622</v>
      </c>
      <c r="M19" s="41" t="s">
        <v>622</v>
      </c>
      <c r="N19" s="42" t="n">
        <v>24</v>
      </c>
      <c r="O19" s="42">
        <f>IF(T19=0,24-SUMIF(E19:M19,"RA",$E$10:$M$10),0)</f>
        <v/>
      </c>
      <c r="P19" s="108">
        <f>(SUM(VLOOKUP(E19,$Z$12:$AA$19,2,FALSE)*E$10,VLOOKUP(F19,$Z$12:$AA$19,2,FALSE)*F$10,VLOOKUP(G19,$Z$12:$AA$19,2,FALSE)*G$10,VLOOKUP(H19,$Z$12:$AA$19,2,FALSE)*H$10,VLOOKUP(I19,$Z$12:$AA$19,2,FALSE)*I$10,VLOOKUP(J19,$Z$12:$AA$19,2,FALSE)*J$10,VLOOKUP(K19,$Z$12:$AA$19,2,FALSE)*K$10,VLOOKUP(L19,$Z$12:$AA$19,2,FALSE)*L$10,VLOOKUP(M19,$Z$12:$AA$19,2,FALSE)*M$10))</f>
        <v/>
      </c>
      <c r="Q19" s="44">
        <f>P19/O19</f>
        <v/>
      </c>
      <c r="R19" s="45">
        <f>COUNTIF(E19:M19,"RA")</f>
        <v/>
      </c>
      <c r="S19" s="46">
        <f>COUNTIF(E19:M19,"UA")</f>
        <v/>
      </c>
      <c r="T19" s="46">
        <f>COUNTIF(E19:M19,"WH")</f>
        <v/>
      </c>
      <c r="U19" s="46" t="n"/>
      <c r="V19" s="47">
        <f>IF(R19&lt;&gt;0,"FAIL",IF(S19&gt;0,"AB",IF(T19&gt;0,"WH","PASS")))</f>
        <v/>
      </c>
      <c r="W19" s="51" t="n"/>
      <c r="Z19" s="56" t="s">
        <v>641</v>
      </c>
      <c r="AA19" s="56" t="n">
        <v>0</v>
      </c>
      <c r="AB19" s="97" t="s">
        <v>642</v>
      </c>
    </row>
    <row customHeight="1" ht="15.75" r="20" s="333" spans="1:67">
      <c r="A20" s="37" t="n">
        <v>10</v>
      </c>
      <c r="B20" s="124" t="n">
        <v>113217104025</v>
      </c>
      <c r="C20" s="38" t="s">
        <v>38</v>
      </c>
      <c r="D20" s="126" t="s">
        <v>749</v>
      </c>
      <c r="E20" s="41" t="s">
        <v>622</v>
      </c>
      <c r="F20" s="41" t="s">
        <v>622</v>
      </c>
      <c r="G20" s="41" t="s">
        <v>622</v>
      </c>
      <c r="H20" s="41" t="s">
        <v>622</v>
      </c>
      <c r="I20" s="41" t="s">
        <v>622</v>
      </c>
      <c r="J20" s="41" t="s">
        <v>622</v>
      </c>
      <c r="K20" s="41" t="s">
        <v>622</v>
      </c>
      <c r="L20" s="41" t="s">
        <v>622</v>
      </c>
      <c r="M20" s="41" t="s">
        <v>622</v>
      </c>
      <c r="N20" s="42" t="n">
        <v>24</v>
      </c>
      <c r="O20" s="42">
        <f>IF(T20=0,24-SUMIF(E20:M20,"RA",$E$10:$M$10),0)</f>
        <v/>
      </c>
      <c r="P20" s="108">
        <f>(SUM(VLOOKUP(E20,$Z$12:$AA$19,2,FALSE)*E$10,VLOOKUP(F20,$Z$12:$AA$19,2,FALSE)*F$10,VLOOKUP(G20,$Z$12:$AA$19,2,FALSE)*G$10,VLOOKUP(H20,$Z$12:$AA$19,2,FALSE)*H$10,VLOOKUP(I20,$Z$12:$AA$19,2,FALSE)*I$10,VLOOKUP(J20,$Z$12:$AA$19,2,FALSE)*J$10,VLOOKUP(K20,$Z$12:$AA$19,2,FALSE)*K$10,VLOOKUP(L20,$Z$12:$AA$19,2,FALSE)*L$10,VLOOKUP(M20,$Z$12:$AA$19,2,FALSE)*M$10))</f>
        <v/>
      </c>
      <c r="Q20" s="44">
        <f>P20/O20</f>
        <v/>
      </c>
      <c r="R20" s="45">
        <f>COUNTIF(E20:M20,"RA")</f>
        <v/>
      </c>
      <c r="S20" s="46">
        <f>COUNTIF(E20:M20,"UA")</f>
        <v/>
      </c>
      <c r="T20" s="46">
        <f>COUNTIF(E20:M20,"WH")</f>
        <v/>
      </c>
      <c r="U20" s="46" t="n"/>
      <c r="V20" s="47">
        <f>IF(R20&lt;&gt;0,"FAIL",IF(S20&gt;0,"AB",IF(T20&gt;0,"WH","PASS")))</f>
        <v/>
      </c>
      <c r="W20" s="51" t="n"/>
    </row>
    <row customHeight="1" ht="15.75" r="21" s="333" spans="1:67">
      <c r="A21" s="37" t="n">
        <v>11</v>
      </c>
      <c r="B21" s="124" t="n">
        <v>113217104027</v>
      </c>
      <c r="C21" s="38" t="s">
        <v>38</v>
      </c>
      <c r="D21" s="126" t="s">
        <v>750</v>
      </c>
      <c r="E21" s="41" t="s">
        <v>622</v>
      </c>
      <c r="F21" s="41" t="s">
        <v>622</v>
      </c>
      <c r="G21" s="41" t="s">
        <v>622</v>
      </c>
      <c r="H21" s="41" t="s">
        <v>622</v>
      </c>
      <c r="I21" s="41" t="s">
        <v>622</v>
      </c>
      <c r="J21" s="41" t="s">
        <v>622</v>
      </c>
      <c r="K21" s="41" t="s">
        <v>622</v>
      </c>
      <c r="L21" s="41" t="s">
        <v>622</v>
      </c>
      <c r="M21" s="41" t="s">
        <v>622</v>
      </c>
      <c r="N21" s="42" t="n">
        <v>24</v>
      </c>
      <c r="O21" s="42">
        <f>IF(T21=0,24-SUMIF(E21:M21,"RA",$E$10:$M$10),0)</f>
        <v/>
      </c>
      <c r="P21" s="108">
        <f>(SUM(VLOOKUP(E21,$Z$12:$AA$19,2,FALSE)*E$10,VLOOKUP(F21,$Z$12:$AA$19,2,FALSE)*F$10,VLOOKUP(G21,$Z$12:$AA$19,2,FALSE)*G$10,VLOOKUP(H21,$Z$12:$AA$19,2,FALSE)*H$10,VLOOKUP(I21,$Z$12:$AA$19,2,FALSE)*I$10,VLOOKUP(J21,$Z$12:$AA$19,2,FALSE)*J$10,VLOOKUP(K21,$Z$12:$AA$19,2,FALSE)*K$10,VLOOKUP(L21,$Z$12:$AA$19,2,FALSE)*L$10,VLOOKUP(M21,$Z$12:$AA$19,2,FALSE)*M$10))</f>
        <v/>
      </c>
      <c r="Q21" s="44">
        <f>P21/O21</f>
        <v/>
      </c>
      <c r="R21" s="45">
        <f>COUNTIF(E21:M21,"RA")</f>
        <v/>
      </c>
      <c r="S21" s="46">
        <f>COUNTIF(E21:M21,"UA")</f>
        <v/>
      </c>
      <c r="T21" s="46">
        <f>COUNTIF(E21:M21,"WH")</f>
        <v/>
      </c>
      <c r="U21" s="49" t="n"/>
      <c r="V21" s="47">
        <f>IF(R21&lt;&gt;0,"FAIL",IF(S21&gt;0,"AB",IF(T21&gt;0,"WH","PASS")))</f>
        <v/>
      </c>
      <c r="W21" s="51" t="n"/>
    </row>
    <row customHeight="1" ht="15.75" r="22" s="333" spans="1:67">
      <c r="A22" s="37" t="n">
        <v>12</v>
      </c>
      <c r="B22" s="124" t="n">
        <v>113217104034</v>
      </c>
      <c r="C22" s="38" t="s">
        <v>38</v>
      </c>
      <c r="D22" s="126" t="s">
        <v>751</v>
      </c>
      <c r="E22" s="41" t="s">
        <v>622</v>
      </c>
      <c r="F22" s="41" t="s">
        <v>622</v>
      </c>
      <c r="G22" s="41" t="s">
        <v>622</v>
      </c>
      <c r="H22" s="41" t="s">
        <v>622</v>
      </c>
      <c r="I22" s="41" t="s">
        <v>622</v>
      </c>
      <c r="J22" s="41" t="s">
        <v>622</v>
      </c>
      <c r="K22" s="41" t="s">
        <v>622</v>
      </c>
      <c r="L22" s="41" t="s">
        <v>622</v>
      </c>
      <c r="M22" s="41" t="s">
        <v>622</v>
      </c>
      <c r="N22" s="42" t="n">
        <v>24</v>
      </c>
      <c r="O22" s="42">
        <f>IF(T22=0,24-SUMIF(E22:M22,"RA",$E$10:$M$10),0)</f>
        <v/>
      </c>
      <c r="P22" s="108">
        <f>(SUM(VLOOKUP(E22,$Z$12:$AA$19,2,FALSE)*E$10,VLOOKUP(F22,$Z$12:$AA$19,2,FALSE)*F$10,VLOOKUP(G22,$Z$12:$AA$19,2,FALSE)*G$10,VLOOKUP(H22,$Z$12:$AA$19,2,FALSE)*H$10,VLOOKUP(I22,$Z$12:$AA$19,2,FALSE)*I$10,VLOOKUP(J22,$Z$12:$AA$19,2,FALSE)*J$10,VLOOKUP(K22,$Z$12:$AA$19,2,FALSE)*K$10,VLOOKUP(L22,$Z$12:$AA$19,2,FALSE)*L$10,VLOOKUP(M22,$Z$12:$AA$19,2,FALSE)*M$10))</f>
        <v/>
      </c>
      <c r="Q22" s="44">
        <f>P22/O22</f>
        <v/>
      </c>
      <c r="R22" s="45">
        <f>COUNTIF(E22:M22,"RA")</f>
        <v/>
      </c>
      <c r="S22" s="46">
        <f>COUNTIF(E22:M22,"UA")</f>
        <v/>
      </c>
      <c r="T22" s="46">
        <f>COUNTIF(E22:M22,"WH")</f>
        <v/>
      </c>
      <c r="U22" s="46" t="n"/>
      <c r="V22" s="47">
        <f>IF(R22&lt;&gt;0,"FAIL",IF(S22&gt;0,"AB",IF(T22&gt;0,"WH","PASS")))</f>
        <v/>
      </c>
      <c r="W22" s="51" t="n"/>
    </row>
    <row customHeight="1" ht="15.75" r="23" s="333" spans="1:67">
      <c r="A23" s="37" t="n">
        <v>13</v>
      </c>
      <c r="B23" s="124" t="n">
        <v>113217104035</v>
      </c>
      <c r="C23" s="38" t="s">
        <v>38</v>
      </c>
      <c r="D23" s="126" t="s">
        <v>752</v>
      </c>
      <c r="E23" s="41" t="s">
        <v>622</v>
      </c>
      <c r="F23" s="41" t="s">
        <v>622</v>
      </c>
      <c r="G23" s="41" t="s">
        <v>622</v>
      </c>
      <c r="H23" s="41" t="s">
        <v>622</v>
      </c>
      <c r="I23" s="41" t="s">
        <v>622</v>
      </c>
      <c r="J23" s="41" t="s">
        <v>622</v>
      </c>
      <c r="K23" s="41" t="s">
        <v>622</v>
      </c>
      <c r="L23" s="41" t="s">
        <v>622</v>
      </c>
      <c r="M23" s="41" t="s">
        <v>622</v>
      </c>
      <c r="N23" s="42" t="n">
        <v>24</v>
      </c>
      <c r="O23" s="42">
        <f>IF(T23=0,24-SUMIF(E23:M23,"RA",$E$10:$M$10),0)</f>
        <v/>
      </c>
      <c r="P23" s="108">
        <f>(SUM(VLOOKUP(E23,$Z$12:$AA$19,2,FALSE)*E$10,VLOOKUP(F23,$Z$12:$AA$19,2,FALSE)*F$10,VLOOKUP(G23,$Z$12:$AA$19,2,FALSE)*G$10,VLOOKUP(H23,$Z$12:$AA$19,2,FALSE)*H$10,VLOOKUP(I23,$Z$12:$AA$19,2,FALSE)*I$10,VLOOKUP(J23,$Z$12:$AA$19,2,FALSE)*J$10,VLOOKUP(K23,$Z$12:$AA$19,2,FALSE)*K$10,VLOOKUP(L23,$Z$12:$AA$19,2,FALSE)*L$10,VLOOKUP(M23,$Z$12:$AA$19,2,FALSE)*M$10))</f>
        <v/>
      </c>
      <c r="Q23" s="44">
        <f>P23/O23</f>
        <v/>
      </c>
      <c r="R23" s="45">
        <f>COUNTIF(E23:M23,"RA")</f>
        <v/>
      </c>
      <c r="S23" s="46">
        <f>COUNTIF(E23:M23,"UA")</f>
        <v/>
      </c>
      <c r="T23" s="46">
        <f>COUNTIF(E23:M23,"WH")</f>
        <v/>
      </c>
      <c r="U23" s="46" t="n"/>
      <c r="V23" s="47">
        <f>IF(R23&lt;&gt;0,"FAIL",IF(S23&gt;0,"AB",IF(T23&gt;0,"WH","PASS")))</f>
        <v/>
      </c>
      <c r="W23" s="51" t="n"/>
    </row>
    <row customHeight="1" ht="15.75" r="24" s="333" spans="1:67">
      <c r="A24" s="37" t="n">
        <v>14</v>
      </c>
      <c r="B24" s="124" t="n">
        <v>113217104037</v>
      </c>
      <c r="C24" s="38" t="s">
        <v>38</v>
      </c>
      <c r="D24" s="126" t="s">
        <v>753</v>
      </c>
      <c r="E24" s="41" t="s">
        <v>622</v>
      </c>
      <c r="F24" s="41" t="s">
        <v>622</v>
      </c>
      <c r="G24" s="41" t="s">
        <v>622</v>
      </c>
      <c r="H24" s="41" t="s">
        <v>622</v>
      </c>
      <c r="I24" s="41" t="s">
        <v>622</v>
      </c>
      <c r="J24" s="41" t="s">
        <v>622</v>
      </c>
      <c r="K24" s="41" t="s">
        <v>622</v>
      </c>
      <c r="L24" s="41" t="s">
        <v>622</v>
      </c>
      <c r="M24" s="41" t="s">
        <v>622</v>
      </c>
      <c r="N24" s="42" t="n">
        <v>24</v>
      </c>
      <c r="O24" s="42">
        <f>IF(T24=0,24-SUMIF(E24:M24,"RA",$E$10:$M$10),0)</f>
        <v/>
      </c>
      <c r="P24" s="108">
        <f>(SUM(VLOOKUP(E24,$Z$12:$AA$19,2,FALSE)*E$10,VLOOKUP(F24,$Z$12:$AA$19,2,FALSE)*F$10,VLOOKUP(G24,$Z$12:$AA$19,2,FALSE)*G$10,VLOOKUP(H24,$Z$12:$AA$19,2,FALSE)*H$10,VLOOKUP(I24,$Z$12:$AA$19,2,FALSE)*I$10,VLOOKUP(J24,$Z$12:$AA$19,2,FALSE)*J$10,VLOOKUP(K24,$Z$12:$AA$19,2,FALSE)*K$10,VLOOKUP(L24,$Z$12:$AA$19,2,FALSE)*L$10,VLOOKUP(M24,$Z$12:$AA$19,2,FALSE)*M$10))</f>
        <v/>
      </c>
      <c r="Q24" s="44">
        <f>P24/O24</f>
        <v/>
      </c>
      <c r="R24" s="45">
        <f>COUNTIF(E24:M24,"RA")</f>
        <v/>
      </c>
      <c r="S24" s="46">
        <f>COUNTIF(E24:M24,"UA")</f>
        <v/>
      </c>
      <c r="T24" s="46">
        <f>COUNTIF(E24:M24,"WH")</f>
        <v/>
      </c>
      <c r="U24" s="49" t="n"/>
      <c r="V24" s="47">
        <f>IF(R24&lt;&gt;0,"FAIL",IF(S24&gt;0,"AB",IF(T24&gt;0,"WH","PASS")))</f>
        <v/>
      </c>
      <c r="W24" s="51" t="n"/>
    </row>
    <row customHeight="1" ht="15.75" r="25" s="333" spans="1:67">
      <c r="A25" s="37" t="n">
        <v>15</v>
      </c>
      <c r="B25" s="124" t="n">
        <v>113217104039</v>
      </c>
      <c r="C25" s="38" t="s">
        <v>38</v>
      </c>
      <c r="D25" s="126" t="s">
        <v>754</v>
      </c>
      <c r="E25" s="41" t="s">
        <v>622</v>
      </c>
      <c r="F25" s="41" t="s">
        <v>622</v>
      </c>
      <c r="G25" s="41" t="s">
        <v>622</v>
      </c>
      <c r="H25" s="41" t="s">
        <v>622</v>
      </c>
      <c r="I25" s="41" t="s">
        <v>622</v>
      </c>
      <c r="J25" s="41" t="s">
        <v>622</v>
      </c>
      <c r="K25" s="41" t="s">
        <v>622</v>
      </c>
      <c r="L25" s="41" t="s">
        <v>622</v>
      </c>
      <c r="M25" s="41" t="s">
        <v>622</v>
      </c>
      <c r="N25" s="42" t="n">
        <v>24</v>
      </c>
      <c r="O25" s="42">
        <f>IF(T25=0,24-SUMIF(E25:M25,"RA",$E$10:$M$10),0)</f>
        <v/>
      </c>
      <c r="P25" s="108">
        <f>(SUM(VLOOKUP(E25,$Z$12:$AA$19,2,FALSE)*E$10,VLOOKUP(F25,$Z$12:$AA$19,2,FALSE)*F$10,VLOOKUP(G25,$Z$12:$AA$19,2,FALSE)*G$10,VLOOKUP(H25,$Z$12:$AA$19,2,FALSE)*H$10,VLOOKUP(I25,$Z$12:$AA$19,2,FALSE)*I$10,VLOOKUP(J25,$Z$12:$AA$19,2,FALSE)*J$10,VLOOKUP(K25,$Z$12:$AA$19,2,FALSE)*K$10,VLOOKUP(L25,$Z$12:$AA$19,2,FALSE)*L$10,VLOOKUP(M25,$Z$12:$AA$19,2,FALSE)*M$10))</f>
        <v/>
      </c>
      <c r="Q25" s="44">
        <f>P25/O25</f>
        <v/>
      </c>
      <c r="R25" s="45">
        <f>COUNTIF(E25:M25,"RA")</f>
        <v/>
      </c>
      <c r="S25" s="46">
        <f>COUNTIF(E25:M25,"UA")</f>
        <v/>
      </c>
      <c r="T25" s="46">
        <f>COUNTIF(E25:M25,"WH")</f>
        <v/>
      </c>
      <c r="U25" s="46" t="n"/>
      <c r="V25" s="47">
        <f>IF(R25&lt;&gt;0,"FAIL",IF(S25&gt;0,"AB",IF(T25&gt;0,"WH","PASS")))</f>
        <v/>
      </c>
      <c r="W25" s="51" t="n"/>
    </row>
    <row customHeight="1" ht="15.75" r="26" s="333" spans="1:67">
      <c r="A26" s="37" t="n">
        <v>16</v>
      </c>
      <c r="B26" s="124" t="n">
        <v>113217104045</v>
      </c>
      <c r="C26" s="38" t="s">
        <v>38</v>
      </c>
      <c r="D26" s="126" t="s">
        <v>755</v>
      </c>
      <c r="E26" s="41" t="s">
        <v>622</v>
      </c>
      <c r="F26" s="41" t="s">
        <v>622</v>
      </c>
      <c r="G26" s="41" t="s">
        <v>622</v>
      </c>
      <c r="H26" s="41" t="s">
        <v>622</v>
      </c>
      <c r="I26" s="41" t="s">
        <v>622</v>
      </c>
      <c r="J26" s="41" t="s">
        <v>622</v>
      </c>
      <c r="K26" s="41" t="s">
        <v>622</v>
      </c>
      <c r="L26" s="41" t="s">
        <v>622</v>
      </c>
      <c r="M26" s="41" t="s">
        <v>622</v>
      </c>
      <c r="N26" s="42" t="n">
        <v>24</v>
      </c>
      <c r="O26" s="42">
        <f>IF(T26=0,24-SUMIF(E26:M26,"RA",$E$10:$M$10),0)</f>
        <v/>
      </c>
      <c r="P26" s="108">
        <f>(SUM(VLOOKUP(E26,$Z$12:$AA$19,2,FALSE)*E$10,VLOOKUP(F26,$Z$12:$AA$19,2,FALSE)*F$10,VLOOKUP(G26,$Z$12:$AA$19,2,FALSE)*G$10,VLOOKUP(H26,$Z$12:$AA$19,2,FALSE)*H$10,VLOOKUP(I26,$Z$12:$AA$19,2,FALSE)*I$10,VLOOKUP(J26,$Z$12:$AA$19,2,FALSE)*J$10,VLOOKUP(K26,$Z$12:$AA$19,2,FALSE)*K$10,VLOOKUP(L26,$Z$12:$AA$19,2,FALSE)*L$10,VLOOKUP(M26,$Z$12:$AA$19,2,FALSE)*M$10))</f>
        <v/>
      </c>
      <c r="Q26" s="44">
        <f>P26/O26</f>
        <v/>
      </c>
      <c r="R26" s="45">
        <f>COUNTIF(E26:M26,"RA")</f>
        <v/>
      </c>
      <c r="S26" s="46">
        <f>COUNTIF(E26:M26,"UA")</f>
        <v/>
      </c>
      <c r="T26" s="46">
        <f>COUNTIF(E26:M26,"WH")</f>
        <v/>
      </c>
      <c r="U26" s="46" t="n"/>
      <c r="V26" s="47">
        <f>IF(R26&lt;&gt;0,"FAIL",IF(S26&gt;0,"AB",IF(T26&gt;0,"WH","PASS")))</f>
        <v/>
      </c>
      <c r="W26" s="51" t="n"/>
    </row>
    <row customHeight="1" ht="15.75" r="27" s="333" spans="1:67">
      <c r="A27" s="37" t="n">
        <v>17</v>
      </c>
      <c r="B27" s="124" t="n">
        <v>113217104049</v>
      </c>
      <c r="C27" s="38" t="s">
        <v>38</v>
      </c>
      <c r="D27" s="126" t="s">
        <v>756</v>
      </c>
      <c r="E27" s="41" t="s">
        <v>622</v>
      </c>
      <c r="F27" s="41" t="s">
        <v>622</v>
      </c>
      <c r="G27" s="41" t="s">
        <v>622</v>
      </c>
      <c r="H27" s="41" t="s">
        <v>622</v>
      </c>
      <c r="I27" s="41" t="s">
        <v>622</v>
      </c>
      <c r="J27" s="41" t="s">
        <v>622</v>
      </c>
      <c r="K27" s="41" t="s">
        <v>622</v>
      </c>
      <c r="L27" s="41" t="s">
        <v>622</v>
      </c>
      <c r="M27" s="41" t="s">
        <v>622</v>
      </c>
      <c r="N27" s="42" t="n">
        <v>24</v>
      </c>
      <c r="O27" s="42">
        <f>IF(T27=0,24-SUMIF(E27:M27,"RA",$E$10:$M$10),0)</f>
        <v/>
      </c>
      <c r="P27" s="108">
        <f>(SUM(VLOOKUP(E27,$Z$12:$AA$19,2,FALSE)*E$10,VLOOKUP(F27,$Z$12:$AA$19,2,FALSE)*F$10,VLOOKUP(G27,$Z$12:$AA$19,2,FALSE)*G$10,VLOOKUP(H27,$Z$12:$AA$19,2,FALSE)*H$10,VLOOKUP(I27,$Z$12:$AA$19,2,FALSE)*I$10,VLOOKUP(J27,$Z$12:$AA$19,2,FALSE)*J$10,VLOOKUP(K27,$Z$12:$AA$19,2,FALSE)*K$10,VLOOKUP(L27,$Z$12:$AA$19,2,FALSE)*L$10,VLOOKUP(M27,$Z$12:$AA$19,2,FALSE)*M$10))</f>
        <v/>
      </c>
      <c r="Q27" s="44">
        <f>P27/O27</f>
        <v/>
      </c>
      <c r="R27" s="45">
        <f>COUNTIF(E27:M27,"RA")</f>
        <v/>
      </c>
      <c r="S27" s="46">
        <f>COUNTIF(E27:M27,"UA")</f>
        <v/>
      </c>
      <c r="T27" s="46">
        <f>COUNTIF(E27:M27,"WH")</f>
        <v/>
      </c>
      <c r="U27" s="49" t="n"/>
      <c r="V27" s="47">
        <f>IF(R27&lt;&gt;0,"FAIL",IF(S27&gt;0,"AB",IF(T27&gt;0,"WH","PASS")))</f>
        <v/>
      </c>
      <c r="W27" s="51" t="n"/>
    </row>
    <row customHeight="1" ht="15.75" r="28" s="333" spans="1:67">
      <c r="A28" s="37" t="n">
        <v>18</v>
      </c>
      <c r="B28" s="124" t="n">
        <v>113217104052</v>
      </c>
      <c r="C28" s="38" t="s">
        <v>38</v>
      </c>
      <c r="D28" s="126" t="s">
        <v>757</v>
      </c>
      <c r="E28" s="41" t="s">
        <v>622</v>
      </c>
      <c r="F28" s="41" t="s">
        <v>622</v>
      </c>
      <c r="G28" s="41" t="s">
        <v>622</v>
      </c>
      <c r="H28" s="41" t="s">
        <v>622</v>
      </c>
      <c r="I28" s="41" t="s">
        <v>622</v>
      </c>
      <c r="J28" s="41" t="s">
        <v>622</v>
      </c>
      <c r="K28" s="41" t="s">
        <v>622</v>
      </c>
      <c r="L28" s="41" t="s">
        <v>622</v>
      </c>
      <c r="M28" s="41" t="s">
        <v>622</v>
      </c>
      <c r="N28" s="42" t="n">
        <v>24</v>
      </c>
      <c r="O28" s="42">
        <f>IF(T28=0,24-SUMIF(E28:M28,"RA",$E$10:$M$10),0)</f>
        <v/>
      </c>
      <c r="P28" s="108">
        <f>(SUM(VLOOKUP(E28,$Z$12:$AA$19,2,FALSE)*E$10,VLOOKUP(F28,$Z$12:$AA$19,2,FALSE)*F$10,VLOOKUP(G28,$Z$12:$AA$19,2,FALSE)*G$10,VLOOKUP(H28,$Z$12:$AA$19,2,FALSE)*H$10,VLOOKUP(I28,$Z$12:$AA$19,2,FALSE)*I$10,VLOOKUP(J28,$Z$12:$AA$19,2,FALSE)*J$10,VLOOKUP(K28,$Z$12:$AA$19,2,FALSE)*K$10,VLOOKUP(L28,$Z$12:$AA$19,2,FALSE)*L$10,VLOOKUP(M28,$Z$12:$AA$19,2,FALSE)*M$10))</f>
        <v/>
      </c>
      <c r="Q28" s="44">
        <f>P28/O28</f>
        <v/>
      </c>
      <c r="R28" s="45">
        <f>COUNTIF(E28:M28,"RA")</f>
        <v/>
      </c>
      <c r="S28" s="46">
        <f>COUNTIF(E28:M28,"UA")</f>
        <v/>
      </c>
      <c r="T28" s="46">
        <f>COUNTIF(E28:M28,"WH")</f>
        <v/>
      </c>
      <c r="U28" s="46" t="n"/>
      <c r="V28" s="47">
        <f>IF(R28&lt;&gt;0,"FAIL",IF(S28&gt;0,"AB",IF(T28&gt;0,"WH","PASS")))</f>
        <v/>
      </c>
      <c r="W28" s="51" t="n"/>
    </row>
    <row customHeight="1" ht="15.75" r="29" s="333" spans="1:67">
      <c r="A29" s="37" t="n">
        <v>19</v>
      </c>
      <c r="B29" s="124" t="n">
        <v>113217104062</v>
      </c>
      <c r="C29" s="38" t="s">
        <v>38</v>
      </c>
      <c r="D29" s="126" t="s">
        <v>758</v>
      </c>
      <c r="E29" s="41" t="s">
        <v>622</v>
      </c>
      <c r="F29" s="41" t="s">
        <v>622</v>
      </c>
      <c r="G29" s="41" t="s">
        <v>622</v>
      </c>
      <c r="H29" s="41" t="s">
        <v>622</v>
      </c>
      <c r="I29" s="41" t="s">
        <v>622</v>
      </c>
      <c r="J29" s="41" t="s">
        <v>622</v>
      </c>
      <c r="K29" s="41" t="s">
        <v>622</v>
      </c>
      <c r="L29" s="41" t="s">
        <v>622</v>
      </c>
      <c r="M29" s="41" t="s">
        <v>622</v>
      </c>
      <c r="N29" s="42" t="n">
        <v>24</v>
      </c>
      <c r="O29" s="42">
        <f>IF(T29=0,24-SUMIF(E29:M29,"RA",$E$10:$M$10),0)</f>
        <v/>
      </c>
      <c r="P29" s="108">
        <f>(SUM(VLOOKUP(E29,$Z$12:$AA$19,2,FALSE)*E$10,VLOOKUP(F29,$Z$12:$AA$19,2,FALSE)*F$10,VLOOKUP(G29,$Z$12:$AA$19,2,FALSE)*G$10,VLOOKUP(H29,$Z$12:$AA$19,2,FALSE)*H$10,VLOOKUP(I29,$Z$12:$AA$19,2,FALSE)*I$10,VLOOKUP(J29,$Z$12:$AA$19,2,FALSE)*J$10,VLOOKUP(K29,$Z$12:$AA$19,2,FALSE)*K$10,VLOOKUP(L29,$Z$12:$AA$19,2,FALSE)*L$10,VLOOKUP(M29,$Z$12:$AA$19,2,FALSE)*M$10))</f>
        <v/>
      </c>
      <c r="Q29" s="44">
        <f>P29/O29</f>
        <v/>
      </c>
      <c r="R29" s="45">
        <f>COUNTIF(E29:M29,"RA")</f>
        <v/>
      </c>
      <c r="S29" s="46">
        <f>COUNTIF(E29:M29,"UA")</f>
        <v/>
      </c>
      <c r="T29" s="46">
        <f>COUNTIF(E29:M29,"WH")</f>
        <v/>
      </c>
      <c r="U29" s="46" t="n"/>
      <c r="V29" s="47">
        <f>IF(R29&lt;&gt;0,"FAIL",IF(S29&gt;0,"AB",IF(T29&gt;0,"WH","PASS")))</f>
        <v/>
      </c>
      <c r="W29" s="51" t="n"/>
    </row>
    <row customHeight="1" ht="15.75" r="30" s="333" spans="1:67">
      <c r="A30" s="37" t="n">
        <v>20</v>
      </c>
      <c r="B30" s="124" t="n">
        <v>113217104063</v>
      </c>
      <c r="C30" s="38" t="s">
        <v>38</v>
      </c>
      <c r="D30" s="126" t="s">
        <v>759</v>
      </c>
      <c r="E30" s="41" t="s">
        <v>622</v>
      </c>
      <c r="F30" s="41" t="s">
        <v>622</v>
      </c>
      <c r="G30" s="41" t="s">
        <v>622</v>
      </c>
      <c r="H30" s="41" t="s">
        <v>622</v>
      </c>
      <c r="I30" s="41" t="s">
        <v>622</v>
      </c>
      <c r="J30" s="41" t="s">
        <v>622</v>
      </c>
      <c r="K30" s="41" t="s">
        <v>622</v>
      </c>
      <c r="L30" s="41" t="s">
        <v>622</v>
      </c>
      <c r="M30" s="41" t="s">
        <v>622</v>
      </c>
      <c r="N30" s="42" t="n">
        <v>24</v>
      </c>
      <c r="O30" s="42">
        <f>IF(T30=0,24-SUMIF(E30:M30,"RA",$E$10:$M$10),0)</f>
        <v/>
      </c>
      <c r="P30" s="108">
        <f>(SUM(VLOOKUP(E30,$Z$12:$AA$19,2,FALSE)*E$10,VLOOKUP(F30,$Z$12:$AA$19,2,FALSE)*F$10,VLOOKUP(G30,$Z$12:$AA$19,2,FALSE)*G$10,VLOOKUP(H30,$Z$12:$AA$19,2,FALSE)*H$10,VLOOKUP(I30,$Z$12:$AA$19,2,FALSE)*I$10,VLOOKUP(J30,$Z$12:$AA$19,2,FALSE)*J$10,VLOOKUP(K30,$Z$12:$AA$19,2,FALSE)*K$10,VLOOKUP(L30,$Z$12:$AA$19,2,FALSE)*L$10,VLOOKUP(M30,$Z$12:$AA$19,2,FALSE)*M$10))</f>
        <v/>
      </c>
      <c r="Q30" s="44">
        <f>P30/O30</f>
        <v/>
      </c>
      <c r="R30" s="45">
        <f>COUNTIF(E30:M30,"RA")</f>
        <v/>
      </c>
      <c r="S30" s="46">
        <f>COUNTIF(E30:M30,"UA")</f>
        <v/>
      </c>
      <c r="T30" s="46">
        <f>COUNTIF(E30:M30,"WH")</f>
        <v/>
      </c>
      <c r="U30" s="49" t="n"/>
      <c r="V30" s="47">
        <f>IF(R30&lt;&gt;0,"FAIL",IF(S30&gt;0,"AB",IF(T30&gt;0,"WH","PASS")))</f>
        <v/>
      </c>
      <c r="W30" s="51" t="n"/>
    </row>
    <row customHeight="1" ht="15.75" r="31" s="333" spans="1:67">
      <c r="A31" s="37" t="n">
        <v>21</v>
      </c>
      <c r="B31" s="124" t="n">
        <v>113217104064</v>
      </c>
      <c r="C31" s="38" t="s">
        <v>38</v>
      </c>
      <c r="D31" s="126" t="s">
        <v>760</v>
      </c>
      <c r="E31" s="41" t="s">
        <v>622</v>
      </c>
      <c r="F31" s="41" t="s">
        <v>622</v>
      </c>
      <c r="G31" s="41" t="s">
        <v>622</v>
      </c>
      <c r="H31" s="41" t="s">
        <v>622</v>
      </c>
      <c r="I31" s="41" t="s">
        <v>622</v>
      </c>
      <c r="J31" s="41" t="s">
        <v>622</v>
      </c>
      <c r="K31" s="41" t="s">
        <v>622</v>
      </c>
      <c r="L31" s="41" t="s">
        <v>622</v>
      </c>
      <c r="M31" s="41" t="s">
        <v>622</v>
      </c>
      <c r="N31" s="42" t="n">
        <v>24</v>
      </c>
      <c r="O31" s="42">
        <f>IF(T31=0,24-SUMIF(E31:M31,"RA",$E$10:$M$10),0)</f>
        <v/>
      </c>
      <c r="P31" s="108">
        <f>(SUM(VLOOKUP(E31,$Z$12:$AA$19,2,FALSE)*E$10,VLOOKUP(F31,$Z$12:$AA$19,2,FALSE)*F$10,VLOOKUP(G31,$Z$12:$AA$19,2,FALSE)*G$10,VLOOKUP(H31,$Z$12:$AA$19,2,FALSE)*H$10,VLOOKUP(I31,$Z$12:$AA$19,2,FALSE)*I$10,VLOOKUP(J31,$Z$12:$AA$19,2,FALSE)*J$10,VLOOKUP(K31,$Z$12:$AA$19,2,FALSE)*K$10,VLOOKUP(L31,$Z$12:$AA$19,2,FALSE)*L$10,VLOOKUP(M31,$Z$12:$AA$19,2,FALSE)*M$10))</f>
        <v/>
      </c>
      <c r="Q31" s="44">
        <f>P31/O31</f>
        <v/>
      </c>
      <c r="R31" s="45">
        <f>COUNTIF(E31:M31,"RA")</f>
        <v/>
      </c>
      <c r="S31" s="46">
        <f>COUNTIF(E31:M31,"UA")</f>
        <v/>
      </c>
      <c r="T31" s="46">
        <f>COUNTIF(E31:M31,"WH")</f>
        <v/>
      </c>
      <c r="U31" s="46" t="n"/>
      <c r="V31" s="47">
        <f>IF(R31&lt;&gt;0,"FAIL",IF(S31&gt;0,"AB",IF(T31&gt;0,"WH","PASS")))</f>
        <v/>
      </c>
      <c r="W31" s="51" t="n"/>
    </row>
    <row customHeight="1" ht="15.75" r="32" s="333" spans="1:67">
      <c r="A32" s="37" t="n">
        <v>22</v>
      </c>
      <c r="B32" s="124" t="n">
        <v>113217104065</v>
      </c>
      <c r="C32" s="38" t="s">
        <v>38</v>
      </c>
      <c r="D32" s="126" t="s">
        <v>761</v>
      </c>
      <c r="E32" s="41" t="s">
        <v>622</v>
      </c>
      <c r="F32" s="41" t="s">
        <v>622</v>
      </c>
      <c r="G32" s="41" t="s">
        <v>622</v>
      </c>
      <c r="H32" s="41" t="s">
        <v>622</v>
      </c>
      <c r="I32" s="41" t="s">
        <v>622</v>
      </c>
      <c r="J32" s="41" t="s">
        <v>622</v>
      </c>
      <c r="K32" s="41" t="s">
        <v>622</v>
      </c>
      <c r="L32" s="41" t="s">
        <v>622</v>
      </c>
      <c r="M32" s="41" t="s">
        <v>622</v>
      </c>
      <c r="N32" s="42" t="n">
        <v>24</v>
      </c>
      <c r="O32" s="42">
        <f>IF(T32=0,24-SUMIF(E32:M32,"RA",$E$10:$M$10),0)</f>
        <v/>
      </c>
      <c r="P32" s="108">
        <f>(SUM(VLOOKUP(E32,$Z$12:$AA$19,2,FALSE)*E$10,VLOOKUP(F32,$Z$12:$AA$19,2,FALSE)*F$10,VLOOKUP(G32,$Z$12:$AA$19,2,FALSE)*G$10,VLOOKUP(H32,$Z$12:$AA$19,2,FALSE)*H$10,VLOOKUP(I32,$Z$12:$AA$19,2,FALSE)*I$10,VLOOKUP(J32,$Z$12:$AA$19,2,FALSE)*J$10,VLOOKUP(K32,$Z$12:$AA$19,2,FALSE)*K$10,VLOOKUP(L32,$Z$12:$AA$19,2,FALSE)*L$10,VLOOKUP(M32,$Z$12:$AA$19,2,FALSE)*M$10))</f>
        <v/>
      </c>
      <c r="Q32" s="44">
        <f>P32/O32</f>
        <v/>
      </c>
      <c r="R32" s="45">
        <f>COUNTIF(E32:M32,"RA")</f>
        <v/>
      </c>
      <c r="S32" s="46">
        <f>COUNTIF(E32:M32,"UA")</f>
        <v/>
      </c>
      <c r="T32" s="46">
        <f>COUNTIF(E32:M32,"WH")</f>
        <v/>
      </c>
      <c r="U32" s="46" t="n"/>
      <c r="V32" s="47">
        <f>IF(R32&lt;&gt;0,"FAIL",IF(S32&gt;0,"AB",IF(T32&gt;0,"WH","PASS")))</f>
        <v/>
      </c>
      <c r="W32" s="57" t="n"/>
    </row>
    <row customHeight="1" ht="15.75" r="33" s="333" spans="1:67">
      <c r="A33" s="37" t="n">
        <v>23</v>
      </c>
      <c r="B33" s="124" t="n">
        <v>113217104067</v>
      </c>
      <c r="C33" s="38" t="s">
        <v>38</v>
      </c>
      <c r="D33" s="126" t="s">
        <v>762</v>
      </c>
      <c r="E33" s="41" t="s">
        <v>622</v>
      </c>
      <c r="F33" s="41" t="s">
        <v>622</v>
      </c>
      <c r="G33" s="41" t="s">
        <v>622</v>
      </c>
      <c r="H33" s="41" t="s">
        <v>622</v>
      </c>
      <c r="I33" s="41" t="s">
        <v>622</v>
      </c>
      <c r="J33" s="41" t="s">
        <v>622</v>
      </c>
      <c r="K33" s="41" t="s">
        <v>622</v>
      </c>
      <c r="L33" s="41" t="s">
        <v>622</v>
      </c>
      <c r="M33" s="41" t="s">
        <v>622</v>
      </c>
      <c r="N33" s="42" t="n">
        <v>24</v>
      </c>
      <c r="O33" s="42">
        <f>IF(T33=0,24-SUMIF(E33:M33,"RA",$E$10:$M$10),0)</f>
        <v/>
      </c>
      <c r="P33" s="108">
        <f>(SUM(VLOOKUP(E33,$Z$12:$AA$19,2,FALSE)*E$10,VLOOKUP(F33,$Z$12:$AA$19,2,FALSE)*F$10,VLOOKUP(G33,$Z$12:$AA$19,2,FALSE)*G$10,VLOOKUP(H33,$Z$12:$AA$19,2,FALSE)*H$10,VLOOKUP(I33,$Z$12:$AA$19,2,FALSE)*I$10,VLOOKUP(J33,$Z$12:$AA$19,2,FALSE)*J$10,VLOOKUP(K33,$Z$12:$AA$19,2,FALSE)*K$10,VLOOKUP(L33,$Z$12:$AA$19,2,FALSE)*L$10,VLOOKUP(M33,$Z$12:$AA$19,2,FALSE)*M$10))</f>
        <v/>
      </c>
      <c r="Q33" s="44">
        <f>P33/O33</f>
        <v/>
      </c>
      <c r="R33" s="45">
        <f>COUNTIF(E33:M33,"RA")</f>
        <v/>
      </c>
      <c r="S33" s="46">
        <f>COUNTIF(E33:M33,"UA")</f>
        <v/>
      </c>
      <c r="T33" s="46">
        <f>COUNTIF(E33:M33,"WH")</f>
        <v/>
      </c>
      <c r="U33" s="49" t="n"/>
      <c r="V33" s="47">
        <f>IF(R33&lt;&gt;0,"FAIL",IF(S33&gt;0,"AB",IF(T33&gt;0,"WH","PASS")))</f>
        <v/>
      </c>
      <c r="W33" s="51" t="n"/>
    </row>
    <row customHeight="1" ht="15.75" r="34" s="333" spans="1:67">
      <c r="A34" s="37" t="n">
        <v>24</v>
      </c>
      <c r="B34" s="124" t="n">
        <v>113217104071</v>
      </c>
      <c r="C34" s="38" t="s">
        <v>38</v>
      </c>
      <c r="D34" s="126" t="s">
        <v>763</v>
      </c>
      <c r="E34" s="41" t="s">
        <v>622</v>
      </c>
      <c r="F34" s="41" t="s">
        <v>622</v>
      </c>
      <c r="G34" s="41" t="s">
        <v>622</v>
      </c>
      <c r="H34" s="41" t="s">
        <v>622</v>
      </c>
      <c r="I34" s="41" t="s">
        <v>622</v>
      </c>
      <c r="J34" s="41" t="s">
        <v>622</v>
      </c>
      <c r="K34" s="41" t="s">
        <v>622</v>
      </c>
      <c r="L34" s="41" t="s">
        <v>622</v>
      </c>
      <c r="M34" s="41" t="s">
        <v>622</v>
      </c>
      <c r="N34" s="42" t="n">
        <v>24</v>
      </c>
      <c r="O34" s="42">
        <f>IF(T34=0,24-SUMIF(E34:M34,"RA",$E$10:$M$10),0)</f>
        <v/>
      </c>
      <c r="P34" s="108">
        <f>(SUM(VLOOKUP(E34,$Z$12:$AA$19,2,FALSE)*E$10,VLOOKUP(F34,$Z$12:$AA$19,2,FALSE)*F$10,VLOOKUP(G34,$Z$12:$AA$19,2,FALSE)*G$10,VLOOKUP(H34,$Z$12:$AA$19,2,FALSE)*H$10,VLOOKUP(I34,$Z$12:$AA$19,2,FALSE)*I$10,VLOOKUP(J34,$Z$12:$AA$19,2,FALSE)*J$10,VLOOKUP(K34,$Z$12:$AA$19,2,FALSE)*K$10,VLOOKUP(L34,$Z$12:$AA$19,2,FALSE)*L$10,VLOOKUP(M34,$Z$12:$AA$19,2,FALSE)*M$10))</f>
        <v/>
      </c>
      <c r="Q34" s="44">
        <f>P34/O34</f>
        <v/>
      </c>
      <c r="R34" s="45">
        <f>COUNTIF(E34:M34,"RA")</f>
        <v/>
      </c>
      <c r="S34" s="46">
        <f>COUNTIF(E34:M34,"UA")</f>
        <v/>
      </c>
      <c r="T34" s="46">
        <f>COUNTIF(E34:M34,"WH")</f>
        <v/>
      </c>
      <c r="U34" s="46" t="n"/>
      <c r="V34" s="47">
        <f>IF(R34&lt;&gt;0,"FAIL",IF(S34&gt;0,"AB",IF(T34&gt;0,"WH","PASS")))</f>
        <v/>
      </c>
      <c r="W34" s="51" t="n"/>
    </row>
    <row customHeight="1" ht="15.75" r="35" s="333" spans="1:67">
      <c r="A35" s="37" t="n">
        <v>25</v>
      </c>
      <c r="B35" s="124" t="n">
        <v>113217104081</v>
      </c>
      <c r="C35" s="38" t="s">
        <v>38</v>
      </c>
      <c r="D35" s="126" t="s">
        <v>764</v>
      </c>
      <c r="E35" s="41" t="s">
        <v>622</v>
      </c>
      <c r="F35" s="41" t="s">
        <v>622</v>
      </c>
      <c r="G35" s="41" t="s">
        <v>622</v>
      </c>
      <c r="H35" s="41" t="s">
        <v>622</v>
      </c>
      <c r="I35" s="41" t="s">
        <v>622</v>
      </c>
      <c r="J35" s="41" t="s">
        <v>622</v>
      </c>
      <c r="K35" s="41" t="s">
        <v>622</v>
      </c>
      <c r="L35" s="41" t="s">
        <v>622</v>
      </c>
      <c r="M35" s="41" t="s">
        <v>622</v>
      </c>
      <c r="N35" s="42" t="n">
        <v>24</v>
      </c>
      <c r="O35" s="42">
        <f>IF(T35=0,24-SUMIF(E35:M35,"RA",$E$10:$M$10),0)</f>
        <v/>
      </c>
      <c r="P35" s="108">
        <f>(SUM(VLOOKUP(E35,$Z$12:$AA$19,2,FALSE)*E$10,VLOOKUP(F35,$Z$12:$AA$19,2,FALSE)*F$10,VLOOKUP(G35,$Z$12:$AA$19,2,FALSE)*G$10,VLOOKUP(H35,$Z$12:$AA$19,2,FALSE)*H$10,VLOOKUP(I35,$Z$12:$AA$19,2,FALSE)*I$10,VLOOKUP(J35,$Z$12:$AA$19,2,FALSE)*J$10,VLOOKUP(K35,$Z$12:$AA$19,2,FALSE)*K$10,VLOOKUP(L35,$Z$12:$AA$19,2,FALSE)*L$10,VLOOKUP(M35,$Z$12:$AA$19,2,FALSE)*M$10))</f>
        <v/>
      </c>
      <c r="Q35" s="44">
        <f>P35/O35</f>
        <v/>
      </c>
      <c r="R35" s="45">
        <f>COUNTIF(E35:M35,"RA")</f>
        <v/>
      </c>
      <c r="S35" s="46">
        <f>COUNTIF(E35:M35,"UA")</f>
        <v/>
      </c>
      <c r="T35" s="46">
        <f>COUNTIF(E35:M35,"WH")</f>
        <v/>
      </c>
      <c r="U35" s="46" t="n"/>
      <c r="V35" s="47">
        <f>IF(R35&lt;&gt;0,"FAIL",IF(S35&gt;0,"AB",IF(T35&gt;0,"WH","PASS")))</f>
        <v/>
      </c>
      <c r="W35" s="51" t="n"/>
    </row>
    <row customHeight="1" ht="15.75" r="36" s="333" spans="1:67">
      <c r="A36" s="37" t="n">
        <v>26</v>
      </c>
      <c r="B36" s="124" t="n">
        <v>113217104082</v>
      </c>
      <c r="C36" s="38" t="s">
        <v>38</v>
      </c>
      <c r="D36" s="126" t="s">
        <v>765</v>
      </c>
      <c r="E36" s="41" t="s">
        <v>622</v>
      </c>
      <c r="F36" s="41" t="s">
        <v>622</v>
      </c>
      <c r="G36" s="41" t="s">
        <v>622</v>
      </c>
      <c r="H36" s="41" t="s">
        <v>622</v>
      </c>
      <c r="I36" s="41" t="s">
        <v>622</v>
      </c>
      <c r="J36" s="41" t="s">
        <v>622</v>
      </c>
      <c r="K36" s="41" t="s">
        <v>622</v>
      </c>
      <c r="L36" s="41" t="s">
        <v>622</v>
      </c>
      <c r="M36" s="41" t="s">
        <v>622</v>
      </c>
      <c r="N36" s="42" t="n">
        <v>24</v>
      </c>
      <c r="O36" s="42">
        <f>IF(T36=0,24-SUMIF(E36:M36,"RA",$E$10:$M$10),0)</f>
        <v/>
      </c>
      <c r="P36" s="108">
        <f>(SUM(VLOOKUP(E36,$Z$12:$AA$19,2,FALSE)*E$10,VLOOKUP(F36,$Z$12:$AA$19,2,FALSE)*F$10,VLOOKUP(G36,$Z$12:$AA$19,2,FALSE)*G$10,VLOOKUP(H36,$Z$12:$AA$19,2,FALSE)*H$10,VLOOKUP(I36,$Z$12:$AA$19,2,FALSE)*I$10,VLOOKUP(J36,$Z$12:$AA$19,2,FALSE)*J$10,VLOOKUP(K36,$Z$12:$AA$19,2,FALSE)*K$10,VLOOKUP(L36,$Z$12:$AA$19,2,FALSE)*L$10,VLOOKUP(M36,$Z$12:$AA$19,2,FALSE)*M$10))</f>
        <v/>
      </c>
      <c r="Q36" s="44">
        <f>P36/O36</f>
        <v/>
      </c>
      <c r="R36" s="45">
        <f>COUNTIF(E36:M36,"RA")</f>
        <v/>
      </c>
      <c r="S36" s="46">
        <f>COUNTIF(E36:M36,"UA")</f>
        <v/>
      </c>
      <c r="T36" s="46">
        <f>COUNTIF(E36:M36,"WH")</f>
        <v/>
      </c>
      <c r="U36" s="49" t="n"/>
      <c r="V36" s="47">
        <f>IF(R36&lt;&gt;0,"FAIL",IF(S36&gt;0,"AB",IF(T36&gt;0,"WH","PASS")))</f>
        <v/>
      </c>
      <c r="W36" s="51" t="n"/>
    </row>
    <row customHeight="1" ht="15.75" r="37" s="333" spans="1:67">
      <c r="A37" s="37" t="n">
        <v>27</v>
      </c>
      <c r="B37" s="124" t="n">
        <v>113217104092</v>
      </c>
      <c r="C37" s="38" t="s">
        <v>38</v>
      </c>
      <c r="D37" s="126" t="s">
        <v>766</v>
      </c>
      <c r="E37" s="41" t="s">
        <v>622</v>
      </c>
      <c r="F37" s="41" t="s">
        <v>622</v>
      </c>
      <c r="G37" s="41" t="s">
        <v>622</v>
      </c>
      <c r="H37" s="41" t="s">
        <v>622</v>
      </c>
      <c r="I37" s="41" t="s">
        <v>622</v>
      </c>
      <c r="J37" s="41" t="s">
        <v>622</v>
      </c>
      <c r="K37" s="41" t="s">
        <v>622</v>
      </c>
      <c r="L37" s="41" t="s">
        <v>622</v>
      </c>
      <c r="M37" s="41" t="s">
        <v>622</v>
      </c>
      <c r="N37" s="42" t="n">
        <v>24</v>
      </c>
      <c r="O37" s="42">
        <f>IF(T37=0,24-SUMIF(E37:M37,"RA",$E$10:$M$10),0)</f>
        <v/>
      </c>
      <c r="P37" s="108">
        <f>(SUM(VLOOKUP(E37,$Z$12:$AA$19,2,FALSE)*E$10,VLOOKUP(F37,$Z$12:$AA$19,2,FALSE)*F$10,VLOOKUP(G37,$Z$12:$AA$19,2,FALSE)*G$10,VLOOKUP(H37,$Z$12:$AA$19,2,FALSE)*H$10,VLOOKUP(I37,$Z$12:$AA$19,2,FALSE)*I$10,VLOOKUP(J37,$Z$12:$AA$19,2,FALSE)*J$10,VLOOKUP(K37,$Z$12:$AA$19,2,FALSE)*K$10,VLOOKUP(L37,$Z$12:$AA$19,2,FALSE)*L$10,VLOOKUP(M37,$Z$12:$AA$19,2,FALSE)*M$10))</f>
        <v/>
      </c>
      <c r="Q37" s="44">
        <f>P37/O37</f>
        <v/>
      </c>
      <c r="R37" s="45">
        <f>COUNTIF(E37:M37,"RA")</f>
        <v/>
      </c>
      <c r="S37" s="46">
        <f>COUNTIF(E37:M37,"UA")</f>
        <v/>
      </c>
      <c r="T37" s="46">
        <f>COUNTIF(E37:M37,"WH")</f>
        <v/>
      </c>
      <c r="U37" s="46" t="n"/>
      <c r="V37" s="47">
        <f>IF(R37&lt;&gt;0,"FAIL",IF(S37&gt;0,"AB",IF(T37&gt;0,"WH","PASS")))</f>
        <v/>
      </c>
      <c r="W37" s="51" t="n"/>
    </row>
    <row customHeight="1" ht="15.75" r="38" s="333" spans="1:67">
      <c r="A38" s="37" t="n">
        <v>28</v>
      </c>
      <c r="B38" s="124" t="n">
        <v>113217104093</v>
      </c>
      <c r="C38" s="38" t="s">
        <v>38</v>
      </c>
      <c r="D38" s="126" t="s">
        <v>239</v>
      </c>
      <c r="E38" s="41" t="s">
        <v>622</v>
      </c>
      <c r="F38" s="41" t="s">
        <v>622</v>
      </c>
      <c r="G38" s="41" t="s">
        <v>622</v>
      </c>
      <c r="H38" s="41" t="s">
        <v>622</v>
      </c>
      <c r="I38" s="41" t="s">
        <v>622</v>
      </c>
      <c r="J38" s="41" t="s">
        <v>622</v>
      </c>
      <c r="K38" s="41" t="s">
        <v>622</v>
      </c>
      <c r="L38" s="41" t="s">
        <v>622</v>
      </c>
      <c r="M38" s="41" t="s">
        <v>622</v>
      </c>
      <c r="N38" s="42" t="n">
        <v>24</v>
      </c>
      <c r="O38" s="42">
        <f>IF(T38=0,24-SUMIF(E38:M38,"RA",$E$10:$M$10),0)</f>
        <v/>
      </c>
      <c r="P38" s="108">
        <f>(SUM(VLOOKUP(E38,$Z$12:$AA$19,2,FALSE)*E$10,VLOOKUP(F38,$Z$12:$AA$19,2,FALSE)*F$10,VLOOKUP(G38,$Z$12:$AA$19,2,FALSE)*G$10,VLOOKUP(H38,$Z$12:$AA$19,2,FALSE)*H$10,VLOOKUP(I38,$Z$12:$AA$19,2,FALSE)*I$10,VLOOKUP(J38,$Z$12:$AA$19,2,FALSE)*J$10,VLOOKUP(K38,$Z$12:$AA$19,2,FALSE)*K$10,VLOOKUP(L38,$Z$12:$AA$19,2,FALSE)*L$10,VLOOKUP(M38,$Z$12:$AA$19,2,FALSE)*M$10))</f>
        <v/>
      </c>
      <c r="Q38" s="44">
        <f>P38/O38</f>
        <v/>
      </c>
      <c r="R38" s="45">
        <f>COUNTIF(E38:M38,"RA")</f>
        <v/>
      </c>
      <c r="S38" s="46">
        <f>COUNTIF(E38:M38,"UA")</f>
        <v/>
      </c>
      <c r="T38" s="46">
        <f>COUNTIF(E38:M38,"WH")</f>
        <v/>
      </c>
      <c r="U38" s="46" t="n"/>
      <c r="V38" s="47">
        <f>IF(R38&lt;&gt;0,"FAIL",IF(S38&gt;0,"AB",IF(T38&gt;0,"WH","PASS")))</f>
        <v/>
      </c>
      <c r="W38" s="51" t="n"/>
    </row>
    <row customHeight="1" ht="15.75" r="39" s="333" spans="1:67">
      <c r="A39" s="37" t="n">
        <v>29</v>
      </c>
      <c r="B39" s="125" t="n">
        <v>113217104099</v>
      </c>
      <c r="C39" s="38" t="s">
        <v>38</v>
      </c>
      <c r="D39" s="127" t="s">
        <v>767</v>
      </c>
      <c r="E39" s="41" t="s">
        <v>622</v>
      </c>
      <c r="F39" s="41" t="s">
        <v>622</v>
      </c>
      <c r="G39" s="41" t="s">
        <v>622</v>
      </c>
      <c r="H39" s="41" t="s">
        <v>622</v>
      </c>
      <c r="I39" s="41" t="s">
        <v>622</v>
      </c>
      <c r="J39" s="41" t="s">
        <v>622</v>
      </c>
      <c r="K39" s="41" t="s">
        <v>622</v>
      </c>
      <c r="L39" s="41" t="s">
        <v>622</v>
      </c>
      <c r="M39" s="41" t="s">
        <v>622</v>
      </c>
      <c r="N39" s="42" t="n">
        <v>24</v>
      </c>
      <c r="O39" s="42">
        <f>IF(T39=0,24-SUMIF(E39:M39,"RA",$E$10:$M$10),0)</f>
        <v/>
      </c>
      <c r="P39" s="108">
        <f>(SUM(VLOOKUP(E39,$Z$12:$AA$19,2,FALSE)*E$10,VLOOKUP(F39,$Z$12:$AA$19,2,FALSE)*F$10,VLOOKUP(G39,$Z$12:$AA$19,2,FALSE)*G$10,VLOOKUP(H39,$Z$12:$AA$19,2,FALSE)*H$10,VLOOKUP(I39,$Z$12:$AA$19,2,FALSE)*I$10,VLOOKUP(J39,$Z$12:$AA$19,2,FALSE)*J$10,VLOOKUP(K39,$Z$12:$AA$19,2,FALSE)*K$10,VLOOKUP(L39,$Z$12:$AA$19,2,FALSE)*L$10,VLOOKUP(M39,$Z$12:$AA$19,2,FALSE)*M$10))</f>
        <v/>
      </c>
      <c r="Q39" s="44">
        <f>P39/O39</f>
        <v/>
      </c>
      <c r="R39" s="45">
        <f>COUNTIF(E39:M39,"RA")</f>
        <v/>
      </c>
      <c r="S39" s="46">
        <f>COUNTIF(E39:M39,"UA")</f>
        <v/>
      </c>
      <c r="T39" s="46">
        <f>COUNTIF(E39:M39,"WH")</f>
        <v/>
      </c>
      <c r="U39" s="49" t="n"/>
      <c r="V39" s="47">
        <f>IF(R39&lt;&gt;0,"FAIL",IF(S39&gt;0,"AB",IF(T39&gt;0,"WH","PASS")))</f>
        <v/>
      </c>
      <c r="W39" s="51" t="n"/>
    </row>
    <row customHeight="1" ht="15.75" r="40" s="333" spans="1:67">
      <c r="A40" s="37" t="n">
        <v>30</v>
      </c>
      <c r="B40" s="124" t="n">
        <v>113217104101</v>
      </c>
      <c r="C40" s="38" t="s">
        <v>38</v>
      </c>
      <c r="D40" s="126" t="s">
        <v>768</v>
      </c>
      <c r="E40" s="41" t="s">
        <v>622</v>
      </c>
      <c r="F40" s="41" t="s">
        <v>622</v>
      </c>
      <c r="G40" s="41" t="s">
        <v>622</v>
      </c>
      <c r="H40" s="41" t="s">
        <v>622</v>
      </c>
      <c r="I40" s="41" t="s">
        <v>622</v>
      </c>
      <c r="J40" s="41" t="s">
        <v>622</v>
      </c>
      <c r="K40" s="41" t="s">
        <v>622</v>
      </c>
      <c r="L40" s="41" t="s">
        <v>622</v>
      </c>
      <c r="M40" s="41" t="s">
        <v>622</v>
      </c>
      <c r="N40" s="42" t="n">
        <v>24</v>
      </c>
      <c r="O40" s="42">
        <f>IF(T40=0,24-SUMIF(E40:M40,"RA",$E$10:$M$10),0)</f>
        <v/>
      </c>
      <c r="P40" s="108">
        <f>(SUM(VLOOKUP(E40,$Z$12:$AA$19,2,FALSE)*E$10,VLOOKUP(F40,$Z$12:$AA$19,2,FALSE)*F$10,VLOOKUP(G40,$Z$12:$AA$19,2,FALSE)*G$10,VLOOKUP(H40,$Z$12:$AA$19,2,FALSE)*H$10,VLOOKUP(I40,$Z$12:$AA$19,2,FALSE)*I$10,VLOOKUP(J40,$Z$12:$AA$19,2,FALSE)*J$10,VLOOKUP(K40,$Z$12:$AA$19,2,FALSE)*K$10,VLOOKUP(L40,$Z$12:$AA$19,2,FALSE)*L$10,VLOOKUP(M40,$Z$12:$AA$19,2,FALSE)*M$10))</f>
        <v/>
      </c>
      <c r="Q40" s="44">
        <f>P40/O40</f>
        <v/>
      </c>
      <c r="R40" s="45">
        <f>COUNTIF(E40:M40,"RA")</f>
        <v/>
      </c>
      <c r="S40" s="46">
        <f>COUNTIF(E40:M40,"UA")</f>
        <v/>
      </c>
      <c r="T40" s="46">
        <f>COUNTIF(E40:M40,"WH")</f>
        <v/>
      </c>
      <c r="U40" s="46" t="n"/>
      <c r="V40" s="47">
        <f>IF(R40&lt;&gt;0,"FAIL",IF(S40&gt;0,"AB",IF(T40&gt;0,"WH","PASS")))</f>
        <v/>
      </c>
      <c r="W40" s="51" t="n"/>
    </row>
    <row customHeight="1" ht="15.75" r="41" s="333" spans="1:67">
      <c r="A41" s="37" t="n">
        <v>31</v>
      </c>
      <c r="B41" s="124" t="n">
        <v>113217104102</v>
      </c>
      <c r="C41" s="38" t="s">
        <v>38</v>
      </c>
      <c r="D41" s="126" t="s">
        <v>769</v>
      </c>
      <c r="E41" s="41" t="s">
        <v>622</v>
      </c>
      <c r="F41" s="41" t="s">
        <v>622</v>
      </c>
      <c r="G41" s="41" t="s">
        <v>622</v>
      </c>
      <c r="H41" s="41" t="s">
        <v>622</v>
      </c>
      <c r="I41" s="41" t="s">
        <v>622</v>
      </c>
      <c r="J41" s="41" t="s">
        <v>622</v>
      </c>
      <c r="K41" s="41" t="s">
        <v>622</v>
      </c>
      <c r="L41" s="41" t="s">
        <v>622</v>
      </c>
      <c r="M41" s="41" t="s">
        <v>622</v>
      </c>
      <c r="N41" s="42" t="n">
        <v>24</v>
      </c>
      <c r="O41" s="42">
        <f>IF(T41=0,24-SUMIF(E41:M41,"RA",$E$10:$M$10),0)</f>
        <v/>
      </c>
      <c r="P41" s="108">
        <f>(SUM(VLOOKUP(E41,$Z$12:$AA$19,2,FALSE)*E$10,VLOOKUP(F41,$Z$12:$AA$19,2,FALSE)*F$10,VLOOKUP(G41,$Z$12:$AA$19,2,FALSE)*G$10,VLOOKUP(H41,$Z$12:$AA$19,2,FALSE)*H$10,VLOOKUP(I41,$Z$12:$AA$19,2,FALSE)*I$10,VLOOKUP(J41,$Z$12:$AA$19,2,FALSE)*J$10,VLOOKUP(K41,$Z$12:$AA$19,2,FALSE)*K$10,VLOOKUP(L41,$Z$12:$AA$19,2,FALSE)*L$10,VLOOKUP(M41,$Z$12:$AA$19,2,FALSE)*M$10))</f>
        <v/>
      </c>
      <c r="Q41" s="44">
        <f>P41/O41</f>
        <v/>
      </c>
      <c r="R41" s="45">
        <f>COUNTIF(E41:M41,"RA")</f>
        <v/>
      </c>
      <c r="S41" s="46">
        <f>COUNTIF(E41:M41,"UA")</f>
        <v/>
      </c>
      <c r="T41" s="46">
        <f>COUNTIF(E41:M41,"WH")</f>
        <v/>
      </c>
      <c r="U41" s="46" t="n"/>
      <c r="V41" s="47">
        <f>IF(R41&lt;&gt;0,"FAIL",IF(S41&gt;0,"AB",IF(T41&gt;0,"WH","PASS")))</f>
        <v/>
      </c>
      <c r="W41" s="51" t="n"/>
    </row>
    <row customHeight="1" ht="15.75" r="42" s="333" spans="1:67">
      <c r="A42" s="37" t="n">
        <v>32</v>
      </c>
      <c r="B42" s="124" t="n">
        <v>113217104103</v>
      </c>
      <c r="C42" s="38" t="s">
        <v>38</v>
      </c>
      <c r="D42" s="126" t="s">
        <v>770</v>
      </c>
      <c r="E42" s="41" t="s">
        <v>622</v>
      </c>
      <c r="F42" s="41" t="s">
        <v>622</v>
      </c>
      <c r="G42" s="41" t="s">
        <v>622</v>
      </c>
      <c r="H42" s="41" t="s">
        <v>622</v>
      </c>
      <c r="I42" s="41" t="s">
        <v>622</v>
      </c>
      <c r="J42" s="41" t="s">
        <v>622</v>
      </c>
      <c r="K42" s="41" t="s">
        <v>622</v>
      </c>
      <c r="L42" s="41" t="s">
        <v>622</v>
      </c>
      <c r="M42" s="41" t="s">
        <v>622</v>
      </c>
      <c r="N42" s="42" t="n">
        <v>24</v>
      </c>
      <c r="O42" s="42">
        <f>IF(T42=0,24-SUMIF(E42:M42,"RA",$E$10:$M$10),0)</f>
        <v/>
      </c>
      <c r="P42" s="108">
        <f>(SUM(VLOOKUP(E42,$Z$12:$AA$19,2,FALSE)*E$10,VLOOKUP(F42,$Z$12:$AA$19,2,FALSE)*F$10,VLOOKUP(G42,$Z$12:$AA$19,2,FALSE)*G$10,VLOOKUP(H42,$Z$12:$AA$19,2,FALSE)*H$10,VLOOKUP(I42,$Z$12:$AA$19,2,FALSE)*I$10,VLOOKUP(J42,$Z$12:$AA$19,2,FALSE)*J$10,VLOOKUP(K42,$Z$12:$AA$19,2,FALSE)*K$10,VLOOKUP(L42,$Z$12:$AA$19,2,FALSE)*L$10,VLOOKUP(M42,$Z$12:$AA$19,2,FALSE)*M$10))</f>
        <v/>
      </c>
      <c r="Q42" s="44">
        <f>P42/O42</f>
        <v/>
      </c>
      <c r="R42" s="45">
        <f>COUNTIF(E42:M42,"RA")</f>
        <v/>
      </c>
      <c r="S42" s="46">
        <f>COUNTIF(E42:M42,"UA")</f>
        <v/>
      </c>
      <c r="T42" s="46">
        <f>COUNTIF(E42:M42,"WH")</f>
        <v/>
      </c>
      <c r="U42" s="49" t="n"/>
      <c r="V42" s="47">
        <f>IF(R42&lt;&gt;0,"FAIL",IF(S42&gt;0,"AB",IF(T42&gt;0,"WH","PASS")))</f>
        <v/>
      </c>
      <c r="W42" s="51" t="n"/>
    </row>
    <row customHeight="1" ht="15.75" r="43" s="333" spans="1:67">
      <c r="A43" s="37" t="n">
        <v>33</v>
      </c>
      <c r="B43" s="124" t="n">
        <v>113217104104</v>
      </c>
      <c r="C43" s="38" t="s">
        <v>38</v>
      </c>
      <c r="D43" s="126" t="s">
        <v>771</v>
      </c>
      <c r="E43" s="41" t="s">
        <v>622</v>
      </c>
      <c r="F43" s="41" t="s">
        <v>622</v>
      </c>
      <c r="G43" s="41" t="s">
        <v>622</v>
      </c>
      <c r="H43" s="41" t="s">
        <v>622</v>
      </c>
      <c r="I43" s="41" t="s">
        <v>622</v>
      </c>
      <c r="J43" s="41" t="s">
        <v>622</v>
      </c>
      <c r="K43" s="41" t="s">
        <v>622</v>
      </c>
      <c r="L43" s="41" t="s">
        <v>622</v>
      </c>
      <c r="M43" s="41" t="s">
        <v>622</v>
      </c>
      <c r="N43" s="42" t="n">
        <v>24</v>
      </c>
      <c r="O43" s="42">
        <f>IF(T43=0,24-SUMIF(E43:M43,"RA",$E$10:$M$10),0)</f>
        <v/>
      </c>
      <c r="P43" s="108">
        <f>(SUM(VLOOKUP(E43,$Z$12:$AA$19,2,FALSE)*E$10,VLOOKUP(F43,$Z$12:$AA$19,2,FALSE)*F$10,VLOOKUP(G43,$Z$12:$AA$19,2,FALSE)*G$10,VLOOKUP(H43,$Z$12:$AA$19,2,FALSE)*H$10,VLOOKUP(I43,$Z$12:$AA$19,2,FALSE)*I$10,VLOOKUP(J43,$Z$12:$AA$19,2,FALSE)*J$10,VLOOKUP(K43,$Z$12:$AA$19,2,FALSE)*K$10,VLOOKUP(L43,$Z$12:$AA$19,2,FALSE)*L$10,VLOOKUP(M43,$Z$12:$AA$19,2,FALSE)*M$10))</f>
        <v/>
      </c>
      <c r="Q43" s="44">
        <f>P43/O43</f>
        <v/>
      </c>
      <c r="R43" s="45">
        <f>COUNTIF(E43:M43,"RA")</f>
        <v/>
      </c>
      <c r="S43" s="46">
        <f>COUNTIF(E43:M43,"UA")</f>
        <v/>
      </c>
      <c r="T43" s="46">
        <f>COUNTIF(E43:M43,"WH")</f>
        <v/>
      </c>
      <c r="U43" s="46" t="n"/>
      <c r="V43" s="47">
        <f>IF(R43&lt;&gt;0,"FAIL",IF(S43&gt;0,"AB",IF(T43&gt;0,"WH","PASS")))</f>
        <v/>
      </c>
      <c r="W43" s="51" t="n"/>
    </row>
    <row customHeight="1" ht="15.75" r="44" s="333" spans="1:67">
      <c r="A44" s="37" t="n">
        <v>34</v>
      </c>
      <c r="B44" s="124" t="n">
        <v>113217104105</v>
      </c>
      <c r="C44" s="38" t="s">
        <v>38</v>
      </c>
      <c r="D44" s="126" t="s">
        <v>772</v>
      </c>
      <c r="E44" s="41" t="s">
        <v>622</v>
      </c>
      <c r="F44" s="41" t="s">
        <v>622</v>
      </c>
      <c r="G44" s="41" t="s">
        <v>622</v>
      </c>
      <c r="H44" s="41" t="s">
        <v>622</v>
      </c>
      <c r="I44" s="41" t="s">
        <v>622</v>
      </c>
      <c r="J44" s="41" t="s">
        <v>622</v>
      </c>
      <c r="K44" s="41" t="s">
        <v>622</v>
      </c>
      <c r="L44" s="41" t="s">
        <v>622</v>
      </c>
      <c r="M44" s="41" t="s">
        <v>622</v>
      </c>
      <c r="N44" s="42" t="n">
        <v>24</v>
      </c>
      <c r="O44" s="42">
        <f>IF(T44=0,24-SUMIF(E44:M44,"RA",$E$10:$M$10),0)</f>
        <v/>
      </c>
      <c r="P44" s="108">
        <f>(SUM(VLOOKUP(E44,$Z$12:$AA$19,2,FALSE)*E$10,VLOOKUP(F44,$Z$12:$AA$19,2,FALSE)*F$10,VLOOKUP(G44,$Z$12:$AA$19,2,FALSE)*G$10,VLOOKUP(H44,$Z$12:$AA$19,2,FALSE)*H$10,VLOOKUP(I44,$Z$12:$AA$19,2,FALSE)*I$10,VLOOKUP(J44,$Z$12:$AA$19,2,FALSE)*J$10,VLOOKUP(K44,$Z$12:$AA$19,2,FALSE)*K$10,VLOOKUP(L44,$Z$12:$AA$19,2,FALSE)*L$10,VLOOKUP(M44,$Z$12:$AA$19,2,FALSE)*M$10))</f>
        <v/>
      </c>
      <c r="Q44" s="44">
        <f>P44/O44</f>
        <v/>
      </c>
      <c r="R44" s="45">
        <f>COUNTIF(E44:M44,"RA")</f>
        <v/>
      </c>
      <c r="S44" s="46">
        <f>COUNTIF(E44:M44,"UA")</f>
        <v/>
      </c>
      <c r="T44" s="46">
        <f>COUNTIF(E44:M44,"WH")</f>
        <v/>
      </c>
      <c r="U44" s="46" t="n"/>
      <c r="V44" s="47">
        <f>IF(R44&lt;&gt;0,"FAIL",IF(S44&gt;0,"AB",IF(T44&gt;0,"WH","PASS")))</f>
        <v/>
      </c>
      <c r="W44" s="51" t="n"/>
    </row>
    <row customHeight="1" ht="15.75" r="45" s="333" spans="1:67">
      <c r="A45" s="37" t="n">
        <v>35</v>
      </c>
      <c r="B45" s="124" t="n">
        <v>113217104110</v>
      </c>
      <c r="C45" s="38" t="s">
        <v>38</v>
      </c>
      <c r="D45" s="126" t="s">
        <v>773</v>
      </c>
      <c r="E45" s="41" t="s">
        <v>622</v>
      </c>
      <c r="F45" s="41" t="s">
        <v>622</v>
      </c>
      <c r="G45" s="41" t="s">
        <v>622</v>
      </c>
      <c r="H45" s="41" t="s">
        <v>622</v>
      </c>
      <c r="I45" s="41" t="s">
        <v>622</v>
      </c>
      <c r="J45" s="41" t="s">
        <v>622</v>
      </c>
      <c r="K45" s="41" t="s">
        <v>622</v>
      </c>
      <c r="L45" s="41" t="s">
        <v>622</v>
      </c>
      <c r="M45" s="41" t="s">
        <v>622</v>
      </c>
      <c r="N45" s="42" t="n">
        <v>24</v>
      </c>
      <c r="O45" s="42">
        <f>IF(T45=0,24-SUMIF(E45:M45,"RA",$E$10:$M$10),0)</f>
        <v/>
      </c>
      <c r="P45" s="108">
        <f>(SUM(VLOOKUP(E45,$Z$12:$AA$19,2,FALSE)*E$10,VLOOKUP(F45,$Z$12:$AA$19,2,FALSE)*F$10,VLOOKUP(G45,$Z$12:$AA$19,2,FALSE)*G$10,VLOOKUP(H45,$Z$12:$AA$19,2,FALSE)*H$10,VLOOKUP(I45,$Z$12:$AA$19,2,FALSE)*I$10,VLOOKUP(J45,$Z$12:$AA$19,2,FALSE)*J$10,VLOOKUP(K45,$Z$12:$AA$19,2,FALSE)*K$10,VLOOKUP(L45,$Z$12:$AA$19,2,FALSE)*L$10,VLOOKUP(M45,$Z$12:$AA$19,2,FALSE)*M$10))</f>
        <v/>
      </c>
      <c r="Q45" s="44">
        <f>P45/O45</f>
        <v/>
      </c>
      <c r="R45" s="45">
        <f>COUNTIF(E45:M45,"RA")</f>
        <v/>
      </c>
      <c r="S45" s="46">
        <f>COUNTIF(E45:M45,"UA")</f>
        <v/>
      </c>
      <c r="T45" s="46">
        <f>COUNTIF(E45:M45,"WH")</f>
        <v/>
      </c>
      <c r="U45" s="49" t="n"/>
      <c r="V45" s="47">
        <f>IF(R45&lt;&gt;0,"FAIL",IF(S45&gt;0,"AB",IF(T45&gt;0,"WH","PASS")))</f>
        <v/>
      </c>
      <c r="W45" s="51" t="n"/>
    </row>
    <row customHeight="1" ht="15.75" r="46" s="333" spans="1:67">
      <c r="A46" s="37" t="n">
        <v>36</v>
      </c>
      <c r="B46" s="124" t="n">
        <v>113217104115</v>
      </c>
      <c r="C46" s="38" t="s">
        <v>38</v>
      </c>
      <c r="D46" s="126" t="s">
        <v>774</v>
      </c>
      <c r="E46" s="41" t="s">
        <v>622</v>
      </c>
      <c r="F46" s="41" t="s">
        <v>622</v>
      </c>
      <c r="G46" s="41" t="s">
        <v>622</v>
      </c>
      <c r="H46" s="41" t="s">
        <v>622</v>
      </c>
      <c r="I46" s="41" t="s">
        <v>622</v>
      </c>
      <c r="J46" s="41" t="s">
        <v>622</v>
      </c>
      <c r="K46" s="41" t="s">
        <v>622</v>
      </c>
      <c r="L46" s="41" t="s">
        <v>622</v>
      </c>
      <c r="M46" s="41" t="s">
        <v>622</v>
      </c>
      <c r="N46" s="42" t="n">
        <v>24</v>
      </c>
      <c r="O46" s="42">
        <f>IF(T46=0,24-SUMIF(E46:M46,"RA",$E$10:$M$10),0)</f>
        <v/>
      </c>
      <c r="P46" s="108">
        <f>(SUM(VLOOKUP(E46,$Z$12:$AA$19,2,FALSE)*E$10,VLOOKUP(F46,$Z$12:$AA$19,2,FALSE)*F$10,VLOOKUP(G46,$Z$12:$AA$19,2,FALSE)*G$10,VLOOKUP(H46,$Z$12:$AA$19,2,FALSE)*H$10,VLOOKUP(I46,$Z$12:$AA$19,2,FALSE)*I$10,VLOOKUP(J46,$Z$12:$AA$19,2,FALSE)*J$10,VLOOKUP(K46,$Z$12:$AA$19,2,FALSE)*K$10,VLOOKUP(L46,$Z$12:$AA$19,2,FALSE)*L$10,VLOOKUP(M46,$Z$12:$AA$19,2,FALSE)*M$10))</f>
        <v/>
      </c>
      <c r="Q46" s="44">
        <f>P46/O46</f>
        <v/>
      </c>
      <c r="R46" s="45">
        <f>COUNTIF(E46:M46,"RA")</f>
        <v/>
      </c>
      <c r="S46" s="46">
        <f>COUNTIF(E46:M46,"UA")</f>
        <v/>
      </c>
      <c r="T46" s="46">
        <f>COUNTIF(E46:M46,"WH")</f>
        <v/>
      </c>
      <c r="U46" s="46" t="n"/>
      <c r="V46" s="47">
        <f>IF(R46&lt;&gt;0,"FAIL",IF(S46&gt;0,"AB",IF(T46&gt;0,"WH","PASS")))</f>
        <v/>
      </c>
      <c r="W46" s="51" t="n"/>
    </row>
    <row customHeight="1" ht="15.75" r="47" s="333" spans="1:67">
      <c r="A47" s="37" t="n">
        <v>37</v>
      </c>
      <c r="B47" s="124" t="n">
        <v>113217104117</v>
      </c>
      <c r="C47" s="38" t="s">
        <v>38</v>
      </c>
      <c r="D47" s="126" t="s">
        <v>775</v>
      </c>
      <c r="E47" s="41" t="s">
        <v>622</v>
      </c>
      <c r="F47" s="41" t="s">
        <v>622</v>
      </c>
      <c r="G47" s="41" t="s">
        <v>622</v>
      </c>
      <c r="H47" s="41" t="s">
        <v>622</v>
      </c>
      <c r="I47" s="41" t="s">
        <v>622</v>
      </c>
      <c r="J47" s="41" t="s">
        <v>622</v>
      </c>
      <c r="K47" s="41" t="s">
        <v>622</v>
      </c>
      <c r="L47" s="41" t="s">
        <v>622</v>
      </c>
      <c r="M47" s="41" t="s">
        <v>622</v>
      </c>
      <c r="N47" s="42" t="n">
        <v>24</v>
      </c>
      <c r="O47" s="42">
        <f>IF(T47=0,24-SUMIF(E47:M47,"RA",$E$10:$M$10),0)</f>
        <v/>
      </c>
      <c r="P47" s="108">
        <f>(SUM(VLOOKUP(E47,$Z$12:$AA$19,2,FALSE)*E$10,VLOOKUP(F47,$Z$12:$AA$19,2,FALSE)*F$10,VLOOKUP(G47,$Z$12:$AA$19,2,FALSE)*G$10,VLOOKUP(H47,$Z$12:$AA$19,2,FALSE)*H$10,VLOOKUP(I47,$Z$12:$AA$19,2,FALSE)*I$10,VLOOKUP(J47,$Z$12:$AA$19,2,FALSE)*J$10,VLOOKUP(K47,$Z$12:$AA$19,2,FALSE)*K$10,VLOOKUP(L47,$Z$12:$AA$19,2,FALSE)*L$10,VLOOKUP(M47,$Z$12:$AA$19,2,FALSE)*M$10))</f>
        <v/>
      </c>
      <c r="Q47" s="44">
        <f>P47/O47</f>
        <v/>
      </c>
      <c r="R47" s="45">
        <f>COUNTIF(E47:M47,"RA")</f>
        <v/>
      </c>
      <c r="S47" s="46">
        <f>COUNTIF(E47:M47,"UA")</f>
        <v/>
      </c>
      <c r="T47" s="46">
        <f>COUNTIF(E47:M47,"WH")</f>
        <v/>
      </c>
      <c r="U47" s="46" t="n"/>
      <c r="V47" s="47">
        <f>IF(R47&lt;&gt;0,"FAIL",IF(S47&gt;0,"AB",IF(T47&gt;0,"WH","PASS")))</f>
        <v/>
      </c>
      <c r="W47" s="51" t="n"/>
    </row>
    <row customHeight="1" ht="15.75" r="48" s="333" spans="1:67">
      <c r="A48" s="37" t="n">
        <v>38</v>
      </c>
      <c r="B48" s="124" t="n">
        <v>113217104120</v>
      </c>
      <c r="C48" s="38" t="s">
        <v>38</v>
      </c>
      <c r="D48" s="126" t="s">
        <v>776</v>
      </c>
      <c r="E48" s="41" t="s">
        <v>622</v>
      </c>
      <c r="F48" s="41" t="s">
        <v>622</v>
      </c>
      <c r="G48" s="41" t="s">
        <v>622</v>
      </c>
      <c r="H48" s="41" t="s">
        <v>622</v>
      </c>
      <c r="I48" s="41" t="s">
        <v>622</v>
      </c>
      <c r="J48" s="41" t="s">
        <v>622</v>
      </c>
      <c r="K48" s="41" t="s">
        <v>622</v>
      </c>
      <c r="L48" s="41" t="s">
        <v>622</v>
      </c>
      <c r="M48" s="41" t="s">
        <v>622</v>
      </c>
      <c r="N48" s="42" t="n">
        <v>24</v>
      </c>
      <c r="O48" s="42">
        <f>IF(T48=0,24-SUMIF(E48:M48,"RA",$E$10:$M$10),0)</f>
        <v/>
      </c>
      <c r="P48" s="108">
        <f>(SUM(VLOOKUP(E48,$Z$12:$AA$19,2,FALSE)*E$10,VLOOKUP(F48,$Z$12:$AA$19,2,FALSE)*F$10,VLOOKUP(G48,$Z$12:$AA$19,2,FALSE)*G$10,VLOOKUP(H48,$Z$12:$AA$19,2,FALSE)*H$10,VLOOKUP(I48,$Z$12:$AA$19,2,FALSE)*I$10,VLOOKUP(J48,$Z$12:$AA$19,2,FALSE)*J$10,VLOOKUP(K48,$Z$12:$AA$19,2,FALSE)*K$10,VLOOKUP(L48,$Z$12:$AA$19,2,FALSE)*L$10,VLOOKUP(M48,$Z$12:$AA$19,2,FALSE)*M$10))</f>
        <v/>
      </c>
      <c r="Q48" s="44">
        <f>P48/O48</f>
        <v/>
      </c>
      <c r="R48" s="45">
        <f>COUNTIF(E48:M48,"RA")</f>
        <v/>
      </c>
      <c r="S48" s="46">
        <f>COUNTIF(E48:M48,"UA")</f>
        <v/>
      </c>
      <c r="T48" s="46">
        <f>COUNTIF(E48:M48,"WH")</f>
        <v/>
      </c>
      <c r="U48" s="49" t="n"/>
      <c r="V48" s="47">
        <f>IF(R48&lt;&gt;0,"FAIL",IF(S48&gt;0,"AB",IF(T48&gt;0,"WH","PASS")))</f>
        <v/>
      </c>
      <c r="W48" s="51" t="n"/>
    </row>
    <row customFormat="1" customHeight="1" ht="15.75" r="49" s="97" spans="1:67">
      <c r="A49" s="37" t="n">
        <v>39</v>
      </c>
      <c r="B49" s="124" t="n">
        <v>113217104121</v>
      </c>
      <c r="C49" s="38" t="s">
        <v>38</v>
      </c>
      <c r="D49" s="126" t="s">
        <v>777</v>
      </c>
      <c r="E49" s="41" t="s">
        <v>622</v>
      </c>
      <c r="F49" s="41" t="s">
        <v>622</v>
      </c>
      <c r="G49" s="41" t="s">
        <v>622</v>
      </c>
      <c r="H49" s="41" t="s">
        <v>622</v>
      </c>
      <c r="I49" s="41" t="s">
        <v>622</v>
      </c>
      <c r="J49" s="41" t="s">
        <v>622</v>
      </c>
      <c r="K49" s="41" t="s">
        <v>622</v>
      </c>
      <c r="L49" s="41" t="s">
        <v>622</v>
      </c>
      <c r="M49" s="41" t="s">
        <v>622</v>
      </c>
      <c r="N49" s="42" t="n">
        <v>24</v>
      </c>
      <c r="O49" s="42">
        <f>IF(T49=0,24-SUMIF(E49:M49,"RA",$E$10:$M$10),0)</f>
        <v/>
      </c>
      <c r="P49" s="108">
        <f>(SUM(VLOOKUP(E49,$Z$12:$AA$19,2,FALSE)*E$10,VLOOKUP(F49,$Z$12:$AA$19,2,FALSE)*F$10,VLOOKUP(G49,$Z$12:$AA$19,2,FALSE)*G$10,VLOOKUP(H49,$Z$12:$AA$19,2,FALSE)*H$10,VLOOKUP(I49,$Z$12:$AA$19,2,FALSE)*I$10,VLOOKUP(J49,$Z$12:$AA$19,2,FALSE)*J$10,VLOOKUP(K49,$Z$12:$AA$19,2,FALSE)*K$10,VLOOKUP(L49,$Z$12:$AA$19,2,FALSE)*L$10,VLOOKUP(M49,$Z$12:$AA$19,2,FALSE)*M$10))</f>
        <v/>
      </c>
      <c r="Q49" s="44">
        <f>P49/O49</f>
        <v/>
      </c>
      <c r="R49" s="45">
        <f>COUNTIF(E49:M49,"RA")</f>
        <v/>
      </c>
      <c r="S49" s="46">
        <f>COUNTIF(E49:M49,"UA")</f>
        <v/>
      </c>
      <c r="T49" s="46">
        <f>COUNTIF(E49:M49,"WH")</f>
        <v/>
      </c>
      <c r="U49" s="46" t="n"/>
      <c r="V49" s="47">
        <f>IF(R49&lt;&gt;0,"FAIL",IF(S49&gt;0,"AB",IF(T49&gt;0,"WH","PASS")))</f>
        <v/>
      </c>
      <c r="W49" s="51" t="n"/>
    </row>
    <row customFormat="1" customHeight="1" ht="15.75" r="50" s="97" spans="1:67">
      <c r="A50" s="37" t="n">
        <v>40</v>
      </c>
      <c r="B50" s="124" t="n">
        <v>113217104123</v>
      </c>
      <c r="C50" s="38" t="s">
        <v>38</v>
      </c>
      <c r="D50" s="126" t="s">
        <v>778</v>
      </c>
      <c r="E50" s="41" t="s">
        <v>622</v>
      </c>
      <c r="F50" s="41" t="s">
        <v>622</v>
      </c>
      <c r="G50" s="41" t="s">
        <v>622</v>
      </c>
      <c r="H50" s="41" t="s">
        <v>622</v>
      </c>
      <c r="I50" s="41" t="s">
        <v>622</v>
      </c>
      <c r="J50" s="41" t="s">
        <v>622</v>
      </c>
      <c r="K50" s="41" t="s">
        <v>622</v>
      </c>
      <c r="L50" s="41" t="s">
        <v>622</v>
      </c>
      <c r="M50" s="41" t="s">
        <v>622</v>
      </c>
      <c r="N50" s="42" t="n">
        <v>24</v>
      </c>
      <c r="O50" s="42">
        <f>IF(T50=0,24-SUMIF(E50:M50,"RA",$E$10:$M$10),0)</f>
        <v/>
      </c>
      <c r="P50" s="108">
        <f>(SUM(VLOOKUP(E50,$Z$12:$AA$19,2,FALSE)*E$10,VLOOKUP(F50,$Z$12:$AA$19,2,FALSE)*F$10,VLOOKUP(G50,$Z$12:$AA$19,2,FALSE)*G$10,VLOOKUP(H50,$Z$12:$AA$19,2,FALSE)*H$10,VLOOKUP(I50,$Z$12:$AA$19,2,FALSE)*I$10,VLOOKUP(J50,$Z$12:$AA$19,2,FALSE)*J$10,VLOOKUP(K50,$Z$12:$AA$19,2,FALSE)*K$10,VLOOKUP(L50,$Z$12:$AA$19,2,FALSE)*L$10,VLOOKUP(M50,$Z$12:$AA$19,2,FALSE)*M$10))</f>
        <v/>
      </c>
      <c r="Q50" s="44">
        <f>P50/O50</f>
        <v/>
      </c>
      <c r="R50" s="45">
        <f>COUNTIF(E50:M50,"RA")</f>
        <v/>
      </c>
      <c r="S50" s="46">
        <f>COUNTIF(E50:M50,"UA")</f>
        <v/>
      </c>
      <c r="T50" s="46">
        <f>COUNTIF(E50:M50,"WH")</f>
        <v/>
      </c>
      <c r="U50" s="46" t="n"/>
      <c r="V50" s="47">
        <f>IF(R50&lt;&gt;0,"FAIL",IF(S50&gt;0,"AB",IF(T50&gt;0,"WH","PASS")))</f>
        <v/>
      </c>
      <c r="W50" s="51" t="n"/>
    </row>
    <row customFormat="1" customHeight="1" ht="15.75" r="51" s="97" spans="1:67">
      <c r="A51" s="37" t="n">
        <v>41</v>
      </c>
      <c r="B51" s="124" t="n">
        <v>113217104125</v>
      </c>
      <c r="C51" s="38" t="s">
        <v>38</v>
      </c>
      <c r="D51" s="126" t="s">
        <v>779</v>
      </c>
      <c r="E51" s="41" t="s">
        <v>622</v>
      </c>
      <c r="F51" s="41" t="s">
        <v>622</v>
      </c>
      <c r="G51" s="41" t="s">
        <v>622</v>
      </c>
      <c r="H51" s="41" t="s">
        <v>622</v>
      </c>
      <c r="I51" s="41" t="s">
        <v>622</v>
      </c>
      <c r="J51" s="41" t="s">
        <v>622</v>
      </c>
      <c r="K51" s="41" t="s">
        <v>622</v>
      </c>
      <c r="L51" s="41" t="s">
        <v>622</v>
      </c>
      <c r="M51" s="41" t="s">
        <v>622</v>
      </c>
      <c r="N51" s="42" t="n">
        <v>24</v>
      </c>
      <c r="O51" s="42">
        <f>IF(T51=0,24-SUMIF(E51:M51,"RA",$E$10:$M$10),0)</f>
        <v/>
      </c>
      <c r="P51" s="108">
        <f>(SUM(VLOOKUP(E51,$Z$12:$AA$19,2,FALSE)*E$10,VLOOKUP(F51,$Z$12:$AA$19,2,FALSE)*F$10,VLOOKUP(G51,$Z$12:$AA$19,2,FALSE)*G$10,VLOOKUP(H51,$Z$12:$AA$19,2,FALSE)*H$10,VLOOKUP(I51,$Z$12:$AA$19,2,FALSE)*I$10,VLOOKUP(J51,$Z$12:$AA$19,2,FALSE)*J$10,VLOOKUP(K51,$Z$12:$AA$19,2,FALSE)*K$10,VLOOKUP(L51,$Z$12:$AA$19,2,FALSE)*L$10,VLOOKUP(M51,$Z$12:$AA$19,2,FALSE)*M$10))</f>
        <v/>
      </c>
      <c r="Q51" s="44">
        <f>P51/O51</f>
        <v/>
      </c>
      <c r="R51" s="45">
        <f>COUNTIF(E51:M51,"RA")</f>
        <v/>
      </c>
      <c r="S51" s="46">
        <f>COUNTIF(E51:M51,"UA")</f>
        <v/>
      </c>
      <c r="T51" s="46">
        <f>COUNTIF(E51:M51,"WH")</f>
        <v/>
      </c>
      <c r="U51" s="49" t="n"/>
      <c r="V51" s="47">
        <f>IF(R51&lt;&gt;0,"FAIL",IF(S51&gt;0,"AB",IF(T51&gt;0,"WH","PASS")))</f>
        <v/>
      </c>
      <c r="W51" s="51" t="n"/>
    </row>
    <row customFormat="1" customHeight="1" ht="15.75" r="52" s="97" spans="1:67">
      <c r="A52" s="37" t="n">
        <v>42</v>
      </c>
      <c r="B52" s="124" t="n">
        <v>113217104126</v>
      </c>
      <c r="C52" s="38" t="s">
        <v>38</v>
      </c>
      <c r="D52" s="126" t="s">
        <v>780</v>
      </c>
      <c r="E52" s="41" t="s">
        <v>622</v>
      </c>
      <c r="F52" s="41" t="s">
        <v>622</v>
      </c>
      <c r="G52" s="41" t="s">
        <v>622</v>
      </c>
      <c r="H52" s="41" t="s">
        <v>622</v>
      </c>
      <c r="I52" s="41" t="s">
        <v>622</v>
      </c>
      <c r="J52" s="41" t="s">
        <v>622</v>
      </c>
      <c r="K52" s="41" t="s">
        <v>622</v>
      </c>
      <c r="L52" s="41" t="s">
        <v>622</v>
      </c>
      <c r="M52" s="41" t="s">
        <v>622</v>
      </c>
      <c r="N52" s="42" t="n">
        <v>24</v>
      </c>
      <c r="O52" s="42">
        <f>IF(T52=0,24-SUMIF(E52:M52,"RA",$E$10:$M$10),0)</f>
        <v/>
      </c>
      <c r="P52" s="108">
        <f>(SUM(VLOOKUP(E52,$Z$12:$AA$19,2,FALSE)*E$10,VLOOKUP(F52,$Z$12:$AA$19,2,FALSE)*F$10,VLOOKUP(G52,$Z$12:$AA$19,2,FALSE)*G$10,VLOOKUP(H52,$Z$12:$AA$19,2,FALSE)*H$10,VLOOKUP(I52,$Z$12:$AA$19,2,FALSE)*I$10,VLOOKUP(J52,$Z$12:$AA$19,2,FALSE)*J$10,VLOOKUP(K52,$Z$12:$AA$19,2,FALSE)*K$10,VLOOKUP(L52,$Z$12:$AA$19,2,FALSE)*L$10,VLOOKUP(M52,$Z$12:$AA$19,2,FALSE)*M$10))</f>
        <v/>
      </c>
      <c r="Q52" s="44">
        <f>P52/O52</f>
        <v/>
      </c>
      <c r="R52" s="45">
        <f>COUNTIF(E52:M52,"RA")</f>
        <v/>
      </c>
      <c r="S52" s="46">
        <f>COUNTIF(E52:M52,"UA")</f>
        <v/>
      </c>
      <c r="T52" s="46">
        <f>COUNTIF(E52:M52,"WH")</f>
        <v/>
      </c>
      <c r="U52" s="46" t="n"/>
      <c r="V52" s="47">
        <f>IF(R52&lt;&gt;0,"FAIL",IF(S52&gt;0,"AB",IF(T52&gt;0,"WH","PASS")))</f>
        <v/>
      </c>
      <c r="W52" s="51" t="n"/>
    </row>
    <row customFormat="1" customHeight="1" ht="15.75" r="53" s="97" spans="1:67">
      <c r="A53" s="37" t="n">
        <v>43</v>
      </c>
      <c r="B53" s="124" t="n">
        <v>113217104133</v>
      </c>
      <c r="C53" s="38" t="s">
        <v>38</v>
      </c>
      <c r="D53" s="126" t="s">
        <v>781</v>
      </c>
      <c r="E53" s="41" t="s">
        <v>622</v>
      </c>
      <c r="F53" s="41" t="s">
        <v>622</v>
      </c>
      <c r="G53" s="41" t="s">
        <v>622</v>
      </c>
      <c r="H53" s="41" t="s">
        <v>622</v>
      </c>
      <c r="I53" s="41" t="s">
        <v>622</v>
      </c>
      <c r="J53" s="41" t="s">
        <v>622</v>
      </c>
      <c r="K53" s="41" t="s">
        <v>622</v>
      </c>
      <c r="L53" s="41" t="s">
        <v>622</v>
      </c>
      <c r="M53" s="41" t="s">
        <v>622</v>
      </c>
      <c r="N53" s="42" t="n">
        <v>24</v>
      </c>
      <c r="O53" s="42">
        <f>IF(T53=0,24-SUMIF(E53:M53,"RA",$E$10:$M$10),0)</f>
        <v/>
      </c>
      <c r="P53" s="108">
        <f>(SUM(VLOOKUP(E53,$Z$12:$AA$19,2,FALSE)*E$10,VLOOKUP(F53,$Z$12:$AA$19,2,FALSE)*F$10,VLOOKUP(G53,$Z$12:$AA$19,2,FALSE)*G$10,VLOOKUP(H53,$Z$12:$AA$19,2,FALSE)*H$10,VLOOKUP(I53,$Z$12:$AA$19,2,FALSE)*I$10,VLOOKUP(J53,$Z$12:$AA$19,2,FALSE)*J$10,VLOOKUP(K53,$Z$12:$AA$19,2,FALSE)*K$10,VLOOKUP(L53,$Z$12:$AA$19,2,FALSE)*L$10,VLOOKUP(M53,$Z$12:$AA$19,2,FALSE)*M$10))</f>
        <v/>
      </c>
      <c r="Q53" s="44">
        <f>P53/O53</f>
        <v/>
      </c>
      <c r="R53" s="45">
        <f>COUNTIF(E53:M53,"RA")</f>
        <v/>
      </c>
      <c r="S53" s="46">
        <f>COUNTIF(E53:M53,"UA")</f>
        <v/>
      </c>
      <c r="T53" s="46">
        <f>COUNTIF(E53:M53,"WH")</f>
        <v/>
      </c>
      <c r="U53" s="46" t="n"/>
      <c r="V53" s="47">
        <f>IF(R53&lt;&gt;0,"FAIL",IF(S53&gt;0,"AB",IF(T53&gt;0,"WH","PASS")))</f>
        <v/>
      </c>
      <c r="W53" s="51" t="n"/>
    </row>
    <row customFormat="1" customHeight="1" ht="15.75" r="54" s="97" spans="1:67">
      <c r="A54" s="37" t="n">
        <v>44</v>
      </c>
      <c r="B54" s="124" t="n">
        <v>113217104134</v>
      </c>
      <c r="C54" s="38" t="s">
        <v>38</v>
      </c>
      <c r="D54" s="126" t="s">
        <v>782</v>
      </c>
      <c r="E54" s="41" t="s">
        <v>622</v>
      </c>
      <c r="F54" s="41" t="s">
        <v>622</v>
      </c>
      <c r="G54" s="41" t="s">
        <v>622</v>
      </c>
      <c r="H54" s="41" t="s">
        <v>622</v>
      </c>
      <c r="I54" s="41" t="s">
        <v>622</v>
      </c>
      <c r="J54" s="41" t="s">
        <v>622</v>
      </c>
      <c r="K54" s="41" t="s">
        <v>622</v>
      </c>
      <c r="L54" s="41" t="s">
        <v>622</v>
      </c>
      <c r="M54" s="41" t="s">
        <v>622</v>
      </c>
      <c r="N54" s="42" t="n">
        <v>24</v>
      </c>
      <c r="O54" s="42">
        <f>IF(T54=0,24-SUMIF(E54:M54,"RA",$E$10:$M$10),0)</f>
        <v/>
      </c>
      <c r="P54" s="108">
        <f>(SUM(VLOOKUP(E54,$Z$12:$AA$19,2,FALSE)*E$10,VLOOKUP(F54,$Z$12:$AA$19,2,FALSE)*F$10,VLOOKUP(G54,$Z$12:$AA$19,2,FALSE)*G$10,VLOOKUP(H54,$Z$12:$AA$19,2,FALSE)*H$10,VLOOKUP(I54,$Z$12:$AA$19,2,FALSE)*I$10,VLOOKUP(J54,$Z$12:$AA$19,2,FALSE)*J$10,VLOOKUP(K54,$Z$12:$AA$19,2,FALSE)*K$10,VLOOKUP(L54,$Z$12:$AA$19,2,FALSE)*L$10,VLOOKUP(M54,$Z$12:$AA$19,2,FALSE)*M$10))</f>
        <v/>
      </c>
      <c r="Q54" s="44">
        <f>P54/O54</f>
        <v/>
      </c>
      <c r="R54" s="45">
        <f>COUNTIF(E54:M54,"RA")</f>
        <v/>
      </c>
      <c r="S54" s="46">
        <f>COUNTIF(E54:M54,"UA")</f>
        <v/>
      </c>
      <c r="T54" s="46">
        <f>COUNTIF(E54:M54,"WH")</f>
        <v/>
      </c>
      <c r="U54" s="49" t="n"/>
      <c r="V54" s="47">
        <f>IF(R54&lt;&gt;0,"FAIL",IF(S54&gt;0,"AB",IF(T54&gt;0,"WH","PASS")))</f>
        <v/>
      </c>
      <c r="W54" s="51" t="n"/>
    </row>
    <row customFormat="1" customHeight="1" ht="15.75" r="55" s="97" spans="1:67">
      <c r="A55" s="37" t="n">
        <v>45</v>
      </c>
      <c r="B55" s="124" t="n">
        <v>113217104140</v>
      </c>
      <c r="C55" s="38" t="s">
        <v>38</v>
      </c>
      <c r="D55" s="126" t="s">
        <v>783</v>
      </c>
      <c r="E55" s="41" t="s">
        <v>622</v>
      </c>
      <c r="F55" s="41" t="s">
        <v>622</v>
      </c>
      <c r="G55" s="41" t="s">
        <v>622</v>
      </c>
      <c r="H55" s="41" t="s">
        <v>622</v>
      </c>
      <c r="I55" s="41" t="s">
        <v>622</v>
      </c>
      <c r="J55" s="41" t="s">
        <v>622</v>
      </c>
      <c r="K55" s="41" t="s">
        <v>622</v>
      </c>
      <c r="L55" s="41" t="s">
        <v>622</v>
      </c>
      <c r="M55" s="41" t="s">
        <v>622</v>
      </c>
      <c r="N55" s="42" t="n">
        <v>24</v>
      </c>
      <c r="O55" s="42">
        <f>IF(T55=0,24-SUMIF(E55:M55,"RA",$E$10:$M$10),0)</f>
        <v/>
      </c>
      <c r="P55" s="108">
        <f>(SUM(VLOOKUP(E55,$Z$12:$AA$19,2,FALSE)*E$10,VLOOKUP(F55,$Z$12:$AA$19,2,FALSE)*F$10,VLOOKUP(G55,$Z$12:$AA$19,2,FALSE)*G$10,VLOOKUP(H55,$Z$12:$AA$19,2,FALSE)*H$10,VLOOKUP(I55,$Z$12:$AA$19,2,FALSE)*I$10,VLOOKUP(J55,$Z$12:$AA$19,2,FALSE)*J$10,VLOOKUP(K55,$Z$12:$AA$19,2,FALSE)*K$10,VLOOKUP(L55,$Z$12:$AA$19,2,FALSE)*L$10,VLOOKUP(M55,$Z$12:$AA$19,2,FALSE)*M$10))</f>
        <v/>
      </c>
      <c r="Q55" s="44">
        <f>P55/O55</f>
        <v/>
      </c>
      <c r="R55" s="45">
        <f>COUNTIF(E55:M55,"RA")</f>
        <v/>
      </c>
      <c r="S55" s="46">
        <f>COUNTIF(E55:M55,"UA")</f>
        <v/>
      </c>
      <c r="T55" s="46">
        <f>COUNTIF(E55:M55,"WH")</f>
        <v/>
      </c>
      <c r="U55" s="46" t="n"/>
      <c r="V55" s="47">
        <f>IF(R55&lt;&gt;0,"FAIL",IF(S55&gt;0,"AB",IF(T55&gt;0,"WH","PASS")))</f>
        <v/>
      </c>
      <c r="W55" s="51" t="n"/>
    </row>
    <row customFormat="1" customHeight="1" ht="15.75" r="56" s="97" spans="1:67">
      <c r="A56" s="37" t="n">
        <v>46</v>
      </c>
      <c r="B56" s="124" t="n">
        <v>113217104141</v>
      </c>
      <c r="C56" s="38" t="s">
        <v>38</v>
      </c>
      <c r="D56" s="126" t="s">
        <v>784</v>
      </c>
      <c r="E56" s="41" t="s">
        <v>622</v>
      </c>
      <c r="F56" s="41" t="s">
        <v>622</v>
      </c>
      <c r="G56" s="41" t="s">
        <v>622</v>
      </c>
      <c r="H56" s="41" t="s">
        <v>622</v>
      </c>
      <c r="I56" s="41" t="s">
        <v>622</v>
      </c>
      <c r="J56" s="41" t="s">
        <v>622</v>
      </c>
      <c r="K56" s="41" t="s">
        <v>622</v>
      </c>
      <c r="L56" s="41" t="s">
        <v>622</v>
      </c>
      <c r="M56" s="41" t="s">
        <v>622</v>
      </c>
      <c r="N56" s="42" t="n">
        <v>24</v>
      </c>
      <c r="O56" s="42">
        <f>IF(T56=0,24-SUMIF(E56:M56,"RA",$E$10:$M$10),0)</f>
        <v/>
      </c>
      <c r="P56" s="108">
        <f>(SUM(VLOOKUP(E56,$Z$12:$AA$19,2,FALSE)*E$10,VLOOKUP(F56,$Z$12:$AA$19,2,FALSE)*F$10,VLOOKUP(G56,$Z$12:$AA$19,2,FALSE)*G$10,VLOOKUP(H56,$Z$12:$AA$19,2,FALSE)*H$10,VLOOKUP(I56,$Z$12:$AA$19,2,FALSE)*I$10,VLOOKUP(J56,$Z$12:$AA$19,2,FALSE)*J$10,VLOOKUP(K56,$Z$12:$AA$19,2,FALSE)*K$10,VLOOKUP(L56,$Z$12:$AA$19,2,FALSE)*L$10,VLOOKUP(M56,$Z$12:$AA$19,2,FALSE)*M$10))</f>
        <v/>
      </c>
      <c r="Q56" s="44">
        <f>P56/O56</f>
        <v/>
      </c>
      <c r="R56" s="45">
        <f>COUNTIF(E56:M56,"RA")</f>
        <v/>
      </c>
      <c r="S56" s="46">
        <f>COUNTIF(E56:M56,"UA")</f>
        <v/>
      </c>
      <c r="T56" s="46">
        <f>COUNTIF(E56:M56,"WH")</f>
        <v/>
      </c>
      <c r="U56" s="59" t="n"/>
      <c r="V56" s="47">
        <f>IF(R56&lt;&gt;0,"FAIL",IF(S56&gt;0,"AB",IF(T56&gt;0,"WH","PASS")))</f>
        <v/>
      </c>
      <c r="W56" s="51" t="n"/>
    </row>
    <row customFormat="1" customHeight="1" ht="15.75" r="57" s="97" spans="1:67">
      <c r="A57" s="37" t="n">
        <v>47</v>
      </c>
      <c r="B57" s="124" t="n">
        <v>113217104144</v>
      </c>
      <c r="C57" s="38" t="s">
        <v>38</v>
      </c>
      <c r="D57" s="126" t="s">
        <v>785</v>
      </c>
      <c r="E57" s="41" t="s">
        <v>622</v>
      </c>
      <c r="F57" s="41" t="s">
        <v>622</v>
      </c>
      <c r="G57" s="41" t="s">
        <v>622</v>
      </c>
      <c r="H57" s="41" t="s">
        <v>622</v>
      </c>
      <c r="I57" s="41" t="s">
        <v>622</v>
      </c>
      <c r="J57" s="41" t="s">
        <v>622</v>
      </c>
      <c r="K57" s="41" t="s">
        <v>622</v>
      </c>
      <c r="L57" s="41" t="s">
        <v>622</v>
      </c>
      <c r="M57" s="41" t="s">
        <v>622</v>
      </c>
      <c r="N57" s="42" t="n">
        <v>24</v>
      </c>
      <c r="O57" s="42">
        <f>IF(T57=0,24-SUMIF(E57:M57,"RA",$E$10:$M$10),0)</f>
        <v/>
      </c>
      <c r="P57" s="108">
        <f>(SUM(VLOOKUP(E57,$Z$12:$AA$19,2,FALSE)*E$10,VLOOKUP(F57,$Z$12:$AA$19,2,FALSE)*F$10,VLOOKUP(G57,$Z$12:$AA$19,2,FALSE)*G$10,VLOOKUP(H57,$Z$12:$AA$19,2,FALSE)*H$10,VLOOKUP(I57,$Z$12:$AA$19,2,FALSE)*I$10,VLOOKUP(J57,$Z$12:$AA$19,2,FALSE)*J$10,VLOOKUP(K57,$Z$12:$AA$19,2,FALSE)*K$10,VLOOKUP(L57,$Z$12:$AA$19,2,FALSE)*L$10,VLOOKUP(M57,$Z$12:$AA$19,2,FALSE)*M$10))</f>
        <v/>
      </c>
      <c r="Q57" s="44">
        <f>P57/O57</f>
        <v/>
      </c>
      <c r="R57" s="45">
        <f>COUNTIF(E57:M57,"RA")</f>
        <v/>
      </c>
      <c r="S57" s="46">
        <f>COUNTIF(E57:M57,"UA")</f>
        <v/>
      </c>
      <c r="T57" s="46">
        <f>COUNTIF(E57:M57,"WH")</f>
        <v/>
      </c>
      <c r="U57" s="49" t="n"/>
      <c r="V57" s="47">
        <f>IF(R57&lt;&gt;0,"FAIL",IF(S57&gt;0,"AB",IF(T57&gt;0,"WH","PASS")))</f>
        <v/>
      </c>
      <c r="W57" s="51" t="n"/>
    </row>
    <row customFormat="1" customHeight="1" ht="15.75" r="58" s="97" spans="1:67">
      <c r="A58" s="37" t="n">
        <v>48</v>
      </c>
      <c r="B58" s="124" t="n">
        <v>113217104147</v>
      </c>
      <c r="C58" s="38" t="s">
        <v>38</v>
      </c>
      <c r="D58" s="126" t="s">
        <v>786</v>
      </c>
      <c r="E58" s="41" t="s">
        <v>622</v>
      </c>
      <c r="F58" s="41" t="s">
        <v>622</v>
      </c>
      <c r="G58" s="41" t="s">
        <v>622</v>
      </c>
      <c r="H58" s="41" t="s">
        <v>622</v>
      </c>
      <c r="I58" s="41" t="s">
        <v>622</v>
      </c>
      <c r="J58" s="41" t="s">
        <v>622</v>
      </c>
      <c r="K58" s="41" t="s">
        <v>622</v>
      </c>
      <c r="L58" s="41" t="s">
        <v>622</v>
      </c>
      <c r="M58" s="41" t="s">
        <v>622</v>
      </c>
      <c r="N58" s="42" t="n">
        <v>24</v>
      </c>
      <c r="O58" s="42">
        <f>IF(T58=0,24-SUMIF(E58:M58,"RA",$E$10:$M$10),0)</f>
        <v/>
      </c>
      <c r="P58" s="108">
        <f>(SUM(VLOOKUP(E58,$Z$12:$AA$19,2,FALSE)*E$10,VLOOKUP(F58,$Z$12:$AA$19,2,FALSE)*F$10,VLOOKUP(G58,$Z$12:$AA$19,2,FALSE)*G$10,VLOOKUP(H58,$Z$12:$AA$19,2,FALSE)*H$10,VLOOKUP(I58,$Z$12:$AA$19,2,FALSE)*I$10,VLOOKUP(J58,$Z$12:$AA$19,2,FALSE)*J$10,VLOOKUP(K58,$Z$12:$AA$19,2,FALSE)*K$10,VLOOKUP(L58,$Z$12:$AA$19,2,FALSE)*L$10,VLOOKUP(M58,$Z$12:$AA$19,2,FALSE)*M$10))</f>
        <v/>
      </c>
      <c r="Q58" s="44">
        <f>P58/O58</f>
        <v/>
      </c>
      <c r="R58" s="45">
        <f>COUNTIF(E58:M58,"RA")</f>
        <v/>
      </c>
      <c r="S58" s="46">
        <f>COUNTIF(E58:M58,"UA")</f>
        <v/>
      </c>
      <c r="T58" s="46">
        <f>COUNTIF(E58:M58,"WH")</f>
        <v/>
      </c>
      <c r="U58" s="49" t="n"/>
      <c r="V58" s="47">
        <f>IF(R58&lt;&gt;0,"FAIL",IF(S58&gt;0,"AB",IF(T58&gt;0,"WH","PASS")))</f>
        <v/>
      </c>
      <c r="W58" s="51" t="n"/>
    </row>
    <row customFormat="1" customHeight="1" ht="15.75" r="59" s="97" spans="1:67">
      <c r="A59" s="37" t="n">
        <v>49</v>
      </c>
      <c r="B59" s="124" t="n">
        <v>113217104148</v>
      </c>
      <c r="C59" s="38" t="s">
        <v>38</v>
      </c>
      <c r="D59" s="126" t="s">
        <v>787</v>
      </c>
      <c r="E59" s="41" t="s">
        <v>622</v>
      </c>
      <c r="F59" s="41" t="s">
        <v>622</v>
      </c>
      <c r="G59" s="41" t="s">
        <v>622</v>
      </c>
      <c r="H59" s="41" t="s">
        <v>622</v>
      </c>
      <c r="I59" s="41" t="s">
        <v>622</v>
      </c>
      <c r="J59" s="41" t="s">
        <v>622</v>
      </c>
      <c r="K59" s="41" t="s">
        <v>622</v>
      </c>
      <c r="L59" s="41" t="s">
        <v>622</v>
      </c>
      <c r="M59" s="41" t="s">
        <v>622</v>
      </c>
      <c r="N59" s="42" t="n">
        <v>24</v>
      </c>
      <c r="O59" s="42">
        <f>IF(T59=0,24-SUMIF(E59:M59,"RA",$E$10:$M$10),0)</f>
        <v/>
      </c>
      <c r="P59" s="108">
        <f>(SUM(VLOOKUP(E59,$Z$12:$AA$19,2,FALSE)*E$10,VLOOKUP(F59,$Z$12:$AA$19,2,FALSE)*F$10,VLOOKUP(G59,$Z$12:$AA$19,2,FALSE)*G$10,VLOOKUP(H59,$Z$12:$AA$19,2,FALSE)*H$10,VLOOKUP(I59,$Z$12:$AA$19,2,FALSE)*I$10,VLOOKUP(J59,$Z$12:$AA$19,2,FALSE)*J$10,VLOOKUP(K59,$Z$12:$AA$19,2,FALSE)*K$10,VLOOKUP(L59,$Z$12:$AA$19,2,FALSE)*L$10,VLOOKUP(M59,$Z$12:$AA$19,2,FALSE)*M$10))</f>
        <v/>
      </c>
      <c r="Q59" s="44">
        <f>P59/O59</f>
        <v/>
      </c>
      <c r="R59" s="45">
        <f>COUNTIF(E59:M59,"RA")</f>
        <v/>
      </c>
      <c r="S59" s="46">
        <f>COUNTIF(E59:M59,"UA")</f>
        <v/>
      </c>
      <c r="T59" s="46">
        <f>COUNTIF(E59:M59,"WH")</f>
        <v/>
      </c>
      <c r="U59" s="49" t="n"/>
      <c r="V59" s="47">
        <f>IF(R59&lt;&gt;0,"FAIL",IF(S59&gt;0,"AB",IF(T59&gt;0,"WH","PASS")))</f>
        <v/>
      </c>
      <c r="W59" s="51" t="n"/>
    </row>
    <row customFormat="1" customHeight="1" ht="15.75" r="60" s="97" spans="1:67">
      <c r="A60" s="37" t="n">
        <v>50</v>
      </c>
      <c r="B60" s="124" t="n">
        <v>113217104151</v>
      </c>
      <c r="C60" s="38" t="s">
        <v>38</v>
      </c>
      <c r="D60" s="126" t="s">
        <v>788</v>
      </c>
      <c r="E60" s="41" t="s">
        <v>622</v>
      </c>
      <c r="F60" s="41" t="s">
        <v>622</v>
      </c>
      <c r="G60" s="41" t="s">
        <v>622</v>
      </c>
      <c r="H60" s="41" t="s">
        <v>622</v>
      </c>
      <c r="I60" s="41" t="s">
        <v>622</v>
      </c>
      <c r="J60" s="41" t="s">
        <v>622</v>
      </c>
      <c r="K60" s="41" t="s">
        <v>622</v>
      </c>
      <c r="L60" s="41" t="s">
        <v>622</v>
      </c>
      <c r="M60" s="41" t="s">
        <v>622</v>
      </c>
      <c r="N60" s="42" t="n">
        <v>24</v>
      </c>
      <c r="O60" s="42">
        <f>IF(T60=0,24-SUMIF(E60:M60,"RA",$E$10:$M$10),0)</f>
        <v/>
      </c>
      <c r="P60" s="108">
        <f>(SUM(VLOOKUP(E60,$Z$12:$AA$19,2,FALSE)*E$10,VLOOKUP(F60,$Z$12:$AA$19,2,FALSE)*F$10,VLOOKUP(G60,$Z$12:$AA$19,2,FALSE)*G$10,VLOOKUP(H60,$Z$12:$AA$19,2,FALSE)*H$10,VLOOKUP(I60,$Z$12:$AA$19,2,FALSE)*I$10,VLOOKUP(J60,$Z$12:$AA$19,2,FALSE)*J$10,VLOOKUP(K60,$Z$12:$AA$19,2,FALSE)*K$10,VLOOKUP(L60,$Z$12:$AA$19,2,FALSE)*L$10,VLOOKUP(M60,$Z$12:$AA$19,2,FALSE)*M$10))</f>
        <v/>
      </c>
      <c r="Q60" s="44">
        <f>P60/O60</f>
        <v/>
      </c>
      <c r="R60" s="45">
        <f>COUNTIF(E60:M60,"RA")</f>
        <v/>
      </c>
      <c r="S60" s="46">
        <f>COUNTIF(E60:M60,"UA")</f>
        <v/>
      </c>
      <c r="T60" s="46">
        <f>COUNTIF(E60:M60,"WH")</f>
        <v/>
      </c>
      <c r="U60" s="49" t="n"/>
      <c r="V60" s="47">
        <f>IF(R60&lt;&gt;0,"FAIL",IF(S60&gt;0,"AB",IF(T60&gt;0,"WH","PASS")))</f>
        <v/>
      </c>
      <c r="W60" s="51" t="n"/>
    </row>
    <row customFormat="1" customHeight="1" ht="15.75" r="61" s="97" spans="1:67">
      <c r="A61" s="37" t="n">
        <v>51</v>
      </c>
      <c r="B61" s="124" t="n">
        <v>113217104301</v>
      </c>
      <c r="C61" s="38" t="s">
        <v>38</v>
      </c>
      <c r="D61" s="126" t="s">
        <v>789</v>
      </c>
      <c r="E61" s="41" t="s">
        <v>622</v>
      </c>
      <c r="F61" s="41" t="s">
        <v>622</v>
      </c>
      <c r="G61" s="41" t="s">
        <v>622</v>
      </c>
      <c r="H61" s="41" t="s">
        <v>622</v>
      </c>
      <c r="I61" s="41" t="s">
        <v>622</v>
      </c>
      <c r="J61" s="41" t="s">
        <v>622</v>
      </c>
      <c r="K61" s="41" t="s">
        <v>622</v>
      </c>
      <c r="L61" s="41" t="s">
        <v>622</v>
      </c>
      <c r="M61" s="41" t="s">
        <v>622</v>
      </c>
      <c r="N61" s="42" t="n">
        <v>24</v>
      </c>
      <c r="O61" s="42">
        <f>IF(T61=0,24-SUMIF(E61:M61,"RA",$E$10:$M$10),0)</f>
        <v/>
      </c>
      <c r="P61" s="108">
        <f>(SUM(VLOOKUP(E61,$Z$12:$AA$19,2,FALSE)*E$10,VLOOKUP(F61,$Z$12:$AA$19,2,FALSE)*F$10,VLOOKUP(G61,$Z$12:$AA$19,2,FALSE)*G$10,VLOOKUP(H61,$Z$12:$AA$19,2,FALSE)*H$10,VLOOKUP(I61,$Z$12:$AA$19,2,FALSE)*I$10,VLOOKUP(J61,$Z$12:$AA$19,2,FALSE)*J$10,VLOOKUP(K61,$Z$12:$AA$19,2,FALSE)*K$10,VLOOKUP(L61,$Z$12:$AA$19,2,FALSE)*L$10,VLOOKUP(M61,$Z$12:$AA$19,2,FALSE)*M$10))</f>
        <v/>
      </c>
      <c r="Q61" s="44">
        <f>P61/O61</f>
        <v/>
      </c>
      <c r="R61" s="45">
        <f>COUNTIF(E61:M61,"RA")</f>
        <v/>
      </c>
      <c r="S61" s="46">
        <f>COUNTIF(E61:M61,"UA")</f>
        <v/>
      </c>
      <c r="T61" s="46">
        <f>COUNTIF(E61:M61,"WH")</f>
        <v/>
      </c>
      <c r="U61" s="49" t="n"/>
      <c r="V61" s="47">
        <f>IF(R61&lt;&gt;0,"FAIL",IF(S61&gt;0,"AB",IF(T61&gt;0,"WH","PASS")))</f>
        <v/>
      </c>
      <c r="W61" s="51" t="n"/>
    </row>
    <row customFormat="1" customHeight="1" ht="15" r="62" s="97" spans="1:67">
      <c r="A62" s="60" t="n"/>
      <c r="B62" s="61" t="n"/>
      <c r="C62" s="61" t="n"/>
      <c r="D62" s="62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5" t="n"/>
      <c r="O62" s="65" t="n"/>
      <c r="P62" s="66" t="n"/>
      <c r="Q62" s="67" t="n"/>
      <c r="R62" s="71" t="n"/>
      <c r="S62" s="79" t="n"/>
      <c r="T62" s="79" t="n"/>
      <c r="U62" s="70" t="s">
        <v>55</v>
      </c>
      <c r="V62" s="71">
        <f>COUNTIF($V$11:$V$61,"PASS")</f>
        <v/>
      </c>
      <c r="W62" s="51" t="n"/>
    </row>
    <row customFormat="1" r="63" s="97" spans="1:67">
      <c r="A63" s="72" t="n"/>
      <c r="B63" s="73" t="n"/>
      <c r="C63" s="73" t="n"/>
      <c r="D63" s="74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5" t="n"/>
      <c r="O63" s="65" t="n"/>
      <c r="P63" s="67" t="n"/>
      <c r="Q63" s="67" t="n"/>
      <c r="R63" s="71" t="n"/>
      <c r="S63" s="79" t="n"/>
      <c r="T63" s="79" t="n"/>
      <c r="U63" s="79" t="s">
        <v>56</v>
      </c>
      <c r="V63" s="75">
        <f>COUNTIF($V$11:$V$61,"FAIL")</f>
        <v/>
      </c>
      <c r="W63" s="51" t="n"/>
    </row>
    <row customFormat="1" customHeight="1" ht="15" r="64" s="97" spans="1:67">
      <c r="A64" s="72" t="n"/>
      <c r="B64" s="73" t="n"/>
      <c r="C64" s="73" t="n"/>
      <c r="D64" s="74" t="n"/>
      <c r="E64" s="27" t="s">
        <v>137</v>
      </c>
      <c r="F64" s="327" t="s">
        <v>140</v>
      </c>
      <c r="G64" s="327" t="s">
        <v>143</v>
      </c>
      <c r="H64" s="327" t="s">
        <v>145</v>
      </c>
      <c r="I64" s="27" t="s">
        <v>148</v>
      </c>
      <c r="J64" s="27" t="s">
        <v>151</v>
      </c>
      <c r="K64" s="27" t="s">
        <v>154</v>
      </c>
      <c r="L64" s="327" t="s">
        <v>157</v>
      </c>
      <c r="M64" s="27" t="s">
        <v>160</v>
      </c>
      <c r="N64" s="65" t="n"/>
      <c r="O64" s="65" t="n"/>
      <c r="P64" s="67" t="n"/>
      <c r="Q64" s="67" t="n"/>
      <c r="R64" s="71" t="n"/>
      <c r="S64" s="79" t="n"/>
      <c r="T64" s="79" t="n"/>
      <c r="U64" s="79" t="s">
        <v>265</v>
      </c>
      <c r="V64" s="75">
        <f>COUNTIF($V$11:$V$61,"AB")</f>
        <v/>
      </c>
      <c r="W64" s="51" t="n"/>
    </row>
    <row customFormat="1" r="65" s="97" spans="1:67">
      <c r="A65" s="72" t="n"/>
      <c r="B65" s="73" t="n"/>
      <c r="C65" s="73" t="n"/>
      <c r="D65" s="74" t="n"/>
      <c r="E65" s="34" t="s">
        <v>610</v>
      </c>
      <c r="F65" s="329" t="s">
        <v>611</v>
      </c>
      <c r="G65" s="329" t="s">
        <v>612</v>
      </c>
      <c r="H65" s="329" t="s">
        <v>613</v>
      </c>
      <c r="I65" s="34" t="s">
        <v>614</v>
      </c>
      <c r="J65" s="34" t="s">
        <v>615</v>
      </c>
      <c r="K65" s="34" t="s">
        <v>616</v>
      </c>
      <c r="L65" s="329" t="s">
        <v>617</v>
      </c>
      <c r="M65" s="34" t="s">
        <v>618</v>
      </c>
      <c r="N65" s="65" t="n"/>
      <c r="O65" s="65" t="n"/>
      <c r="P65" s="67" t="n"/>
      <c r="Q65" s="67" t="n"/>
      <c r="R65" s="71" t="n"/>
      <c r="S65" s="79" t="n"/>
      <c r="T65" s="79" t="n"/>
      <c r="U65" s="79" t="n"/>
      <c r="V65" s="71" t="n"/>
      <c r="W65" s="51" t="n"/>
    </row>
    <row r="66" spans="1:67">
      <c r="A66" s="76" t="n"/>
      <c r="B66" s="620" t="s">
        <v>266</v>
      </c>
      <c r="E66" s="78" t="n">
        <v>51</v>
      </c>
      <c r="F66" s="78" t="n">
        <v>51</v>
      </c>
      <c r="G66" s="78" t="n">
        <v>51</v>
      </c>
      <c r="H66" s="78" t="n">
        <v>51</v>
      </c>
      <c r="I66" s="78" t="n">
        <v>51</v>
      </c>
      <c r="J66" s="78" t="n">
        <v>51</v>
      </c>
      <c r="K66" s="78" t="n">
        <v>51</v>
      </c>
      <c r="L66" s="78" t="n">
        <v>51</v>
      </c>
      <c r="M66" s="78" t="n">
        <v>51</v>
      </c>
      <c r="N66" s="79" t="n"/>
      <c r="O66" s="79" t="n"/>
      <c r="P66" s="80" t="n"/>
      <c r="Q66" s="80" t="n"/>
      <c r="R66" s="81" t="n"/>
      <c r="S66" s="79" t="n"/>
      <c r="T66" s="79" t="n"/>
      <c r="U66" s="82" t="n"/>
      <c r="V66" s="65" t="n"/>
    </row>
    <row customHeight="1" ht="12.75" r="67" s="333" spans="1:67">
      <c r="A67" s="76" t="n"/>
      <c r="B67" s="620" t="s">
        <v>268</v>
      </c>
      <c r="E67" s="84">
        <f>COUNTIF(E11:E61,"W")</f>
        <v/>
      </c>
      <c r="F67" s="84">
        <f>COUNTIF(F11:F61,"W")</f>
        <v/>
      </c>
      <c r="G67" s="84">
        <f>COUNTIF(G11:G61,"W")</f>
        <v/>
      </c>
      <c r="H67" s="84">
        <f>COUNTIF(H11:H61,"W")</f>
        <v/>
      </c>
      <c r="I67" s="84">
        <f>COUNTIF(I11:I61,"W")</f>
        <v/>
      </c>
      <c r="J67" s="84">
        <f>COUNTIF(J11:J61,"W")</f>
        <v/>
      </c>
      <c r="K67" s="84">
        <f>COUNTIF(K11:K61,"W")</f>
        <v/>
      </c>
      <c r="L67" s="84">
        <f>COUNTIF(L11:L61,"W")</f>
        <v/>
      </c>
      <c r="M67" s="84">
        <f>COUNTIF(M11:M61,"W")</f>
        <v/>
      </c>
      <c r="N67" s="79" t="n"/>
      <c r="O67" s="79" t="n"/>
      <c r="P67" s="85" t="n"/>
      <c r="Q67" s="85" t="n"/>
      <c r="R67" s="625" t="s">
        <v>267</v>
      </c>
      <c r="V67" s="86">
        <f>COUNTIF($T$11:$T$61,"&gt;0")</f>
        <v/>
      </c>
    </row>
    <row customHeight="1" ht="12.75" r="68" s="333" spans="1:67">
      <c r="A68" s="76" t="n"/>
      <c r="B68" s="620" t="s">
        <v>270</v>
      </c>
      <c r="E68" s="84">
        <f>COUNTIF(E11:E61,"WH")</f>
        <v/>
      </c>
      <c r="F68" s="84">
        <f>COUNTIF(F7:F63,"WH")</f>
        <v/>
      </c>
      <c r="G68" s="84">
        <f>COUNTIF(G7:G63,"WH")</f>
        <v/>
      </c>
      <c r="H68" s="84">
        <f>COUNTIF(H7:H63,"WH")</f>
        <v/>
      </c>
      <c r="I68" s="84">
        <f>COUNTIF(I7:I63,"WH")</f>
        <v/>
      </c>
      <c r="J68" s="84">
        <f>COUNTIF(J7:J63,"WH")</f>
        <v/>
      </c>
      <c r="K68" s="84">
        <f>COUNTIF(K7:K63,"WH")</f>
        <v/>
      </c>
      <c r="L68" s="84">
        <f>COUNTIF(L7:L63,"WH")</f>
        <v/>
      </c>
      <c r="M68" s="84">
        <f>COUNTIF(M7:M63,"WH")</f>
        <v/>
      </c>
      <c r="N68" s="79" t="n"/>
      <c r="O68" s="79" t="n"/>
      <c r="P68" s="85" t="n"/>
      <c r="Q68" s="85" t="n"/>
      <c r="R68" s="626" t="s">
        <v>269</v>
      </c>
      <c r="V68" s="75" t="n">
        <v>51</v>
      </c>
    </row>
    <row r="69" spans="1:67">
      <c r="A69" s="76" t="n"/>
      <c r="B69" s="620" t="s">
        <v>271</v>
      </c>
      <c r="E69" s="84">
        <f>E66-E67-E68</f>
        <v/>
      </c>
      <c r="F69" s="84">
        <f>F66-F67-F68</f>
        <v/>
      </c>
      <c r="G69" s="84">
        <f>G66-G67-G68</f>
        <v/>
      </c>
      <c r="H69" s="84">
        <f>H66-H67-H68</f>
        <v/>
      </c>
      <c r="I69" s="84">
        <f>I66-I67-I68</f>
        <v/>
      </c>
      <c r="J69" s="84">
        <f>J66-J67-J68</f>
        <v/>
      </c>
      <c r="K69" s="84">
        <f>K66-K67-K68</f>
        <v/>
      </c>
      <c r="L69" s="84">
        <f>L66-L67-L68</f>
        <v/>
      </c>
      <c r="M69" s="84">
        <f>M66-M67-M68</f>
        <v/>
      </c>
      <c r="N69" s="79" t="n"/>
      <c r="O69" s="79" t="n"/>
      <c r="P69" s="85" t="n"/>
      <c r="Q69" s="85" t="n"/>
      <c r="R69" s="626" t="s">
        <v>55</v>
      </c>
      <c r="V69" s="75">
        <f>COUNTIF($V$11:$V$61,"PASS")</f>
        <v/>
      </c>
    </row>
    <row customHeight="1" ht="12.75" r="70" s="333" spans="1:67">
      <c r="A70" s="76" t="n"/>
      <c r="B70" s="620" t="s">
        <v>273</v>
      </c>
      <c r="E70" s="84">
        <f>E69-E71</f>
        <v/>
      </c>
      <c r="F70" s="84">
        <f>F69-F71</f>
        <v/>
      </c>
      <c r="G70" s="84">
        <f>G69-G71</f>
        <v/>
      </c>
      <c r="H70" s="84">
        <f>H69-H71</f>
        <v/>
      </c>
      <c r="I70" s="84">
        <f>I69-I71</f>
        <v/>
      </c>
      <c r="J70" s="84">
        <f>J69-J71</f>
        <v/>
      </c>
      <c r="K70" s="84">
        <f>K69-K71</f>
        <v/>
      </c>
      <c r="L70" s="84">
        <f>L69-L71</f>
        <v/>
      </c>
      <c r="M70" s="84">
        <f>M69-M71</f>
        <v/>
      </c>
      <c r="N70" s="79" t="n"/>
      <c r="O70" s="79" t="n"/>
      <c r="P70" s="85" t="n"/>
      <c r="Q70" s="85" t="n"/>
      <c r="R70" s="626" t="s">
        <v>272</v>
      </c>
      <c r="V70" s="87">
        <f>V63+V64</f>
        <v/>
      </c>
    </row>
    <row customHeight="1" ht="12.75" r="71" s="333" spans="1:67">
      <c r="A71" s="76" t="n"/>
      <c r="B71" s="620" t="s">
        <v>274</v>
      </c>
      <c r="E71" s="84">
        <f>COUNTIF(E11:E61,"RA")</f>
        <v/>
      </c>
      <c r="F71" s="84">
        <f>COUNTIF(F11:F61,"RA")</f>
        <v/>
      </c>
      <c r="G71" s="84">
        <f>COUNTIF(G11:G61,"RA")</f>
        <v/>
      </c>
      <c r="H71" s="84">
        <f>COUNTIF(H11:H61,"RA")</f>
        <v/>
      </c>
      <c r="I71" s="84">
        <f>COUNTIF(I11:I61,"RA")</f>
        <v/>
      </c>
      <c r="J71" s="84">
        <f>COUNTIF(J11:J61,"RA")</f>
        <v/>
      </c>
      <c r="K71" s="84">
        <f>COUNTIF(K11:K61,"RA")</f>
        <v/>
      </c>
      <c r="L71" s="84">
        <f>COUNTIF(L11:L61,"RA")</f>
        <v/>
      </c>
      <c r="M71" s="84">
        <f>COUNTIF(M11:M61,"RA")</f>
        <v/>
      </c>
      <c r="N71" s="79" t="n"/>
      <c r="O71" s="79" t="n"/>
      <c r="P71" s="88" t="n"/>
      <c r="Q71" s="88" t="n"/>
      <c r="R71" s="627" t="s">
        <v>57</v>
      </c>
      <c r="V71" s="89">
        <f>V69/V68*100</f>
        <v/>
      </c>
    </row>
    <row r="72" spans="1:67">
      <c r="A72" s="76" t="n"/>
      <c r="B72" s="630" t="s">
        <v>684</v>
      </c>
      <c r="E72" s="84">
        <f>COUNTIF(E11:E61,"O")</f>
        <v/>
      </c>
      <c r="F72" s="84">
        <f>COUNTIF(F11:F61,"O")</f>
        <v/>
      </c>
      <c r="G72" s="84">
        <f>COUNTIF(G11:G61,"O")</f>
        <v/>
      </c>
      <c r="H72" s="84">
        <f>COUNTIF(H11:H61,"O")</f>
        <v/>
      </c>
      <c r="I72" s="84">
        <f>COUNTIF(I11:I61,"O")</f>
        <v/>
      </c>
      <c r="J72" s="84">
        <f>COUNTIF(J11:J61,"O")</f>
        <v/>
      </c>
      <c r="K72" s="84">
        <f>COUNTIF(K11:K61,"O")</f>
        <v/>
      </c>
      <c r="L72" s="84">
        <f>COUNTIF(L11:L61,"O")</f>
        <v/>
      </c>
      <c r="M72" s="84">
        <f>COUNTIF(M11:M61,"O")</f>
        <v/>
      </c>
      <c r="N72" s="79" t="n"/>
      <c r="O72" s="79" t="n"/>
      <c r="P72" s="88" t="n"/>
      <c r="Q72" s="88" t="n"/>
      <c r="R72" s="90" t="n"/>
      <c r="S72" s="90" t="n"/>
      <c r="T72" s="90" t="n"/>
    </row>
    <row r="73" spans="1:67">
      <c r="A73" s="76" t="n"/>
      <c r="B73" s="630" t="s">
        <v>685</v>
      </c>
      <c r="E73" s="84">
        <f>COUNTIF(E11:E61,"A+")</f>
        <v/>
      </c>
      <c r="F73" s="84">
        <f>COUNTIF(F11:F61,"A+")</f>
        <v/>
      </c>
      <c r="G73" s="84">
        <f>COUNTIF(G11:G61,"A+")</f>
        <v/>
      </c>
      <c r="H73" s="84">
        <f>COUNTIF(H11:H61,"A+")</f>
        <v/>
      </c>
      <c r="I73" s="84">
        <f>COUNTIF(I11:I61,"A+")</f>
        <v/>
      </c>
      <c r="J73" s="84">
        <f>COUNTIF(J11:J61,"A+")</f>
        <v/>
      </c>
      <c r="K73" s="84">
        <f>COUNTIF(K11:K61,"A+")</f>
        <v/>
      </c>
      <c r="L73" s="84">
        <f>COUNTIF(L11:L61,"A+")</f>
        <v/>
      </c>
      <c r="M73" s="84">
        <f>COUNTIF(M11:M61,"A+")</f>
        <v/>
      </c>
      <c r="N73" s="79" t="n"/>
      <c r="O73" s="79" t="n"/>
      <c r="P73" s="88" t="n"/>
      <c r="Q73" s="88" t="n"/>
      <c r="R73" s="90" t="n"/>
      <c r="S73" s="90" t="n"/>
      <c r="T73" s="90" t="n"/>
    </row>
    <row r="74" spans="1:67">
      <c r="A74" s="76" t="n"/>
      <c r="B74" s="630" t="s">
        <v>276</v>
      </c>
      <c r="E74" s="84">
        <f>COUNTIF(E11:E61,"A")</f>
        <v/>
      </c>
      <c r="F74" s="84">
        <f>COUNTIF(F11:F61,"A")</f>
        <v/>
      </c>
      <c r="G74" s="84">
        <f>COUNTIF(G11:G61,"A")</f>
        <v/>
      </c>
      <c r="H74" s="84">
        <f>COUNTIF(H11:H61,"A")</f>
        <v/>
      </c>
      <c r="I74" s="84">
        <f>COUNTIF(I11:I61,"A")</f>
        <v/>
      </c>
      <c r="J74" s="84">
        <f>COUNTIF(J11:J61,"A")</f>
        <v/>
      </c>
      <c r="K74" s="84">
        <f>COUNTIF(K11:K61,"A")</f>
        <v/>
      </c>
      <c r="L74" s="84">
        <f>COUNTIF(L11:L61,"A")</f>
        <v/>
      </c>
      <c r="M74" s="84">
        <f>COUNTIF(M11:M61,"A")</f>
        <v/>
      </c>
      <c r="N74" s="79" t="n"/>
      <c r="O74" s="79" t="n"/>
      <c r="P74" s="88" t="n"/>
      <c r="Q74" s="88" t="n"/>
    </row>
    <row r="75" spans="1:67">
      <c r="A75" s="76" t="n"/>
      <c r="B75" s="630" t="s">
        <v>686</v>
      </c>
      <c r="E75" s="84">
        <f>COUNTIF(E11:E61,"B+")</f>
        <v/>
      </c>
      <c r="F75" s="84">
        <f>COUNTIF(F11:F61,"B+")</f>
        <v/>
      </c>
      <c r="G75" s="84">
        <f>COUNTIF(G11:G61,"B+")</f>
        <v/>
      </c>
      <c r="H75" s="84">
        <f>COUNTIF(H11:H61,"B+")</f>
        <v/>
      </c>
      <c r="I75" s="84">
        <f>COUNTIF(I11:I61,"B+")</f>
        <v/>
      </c>
      <c r="J75" s="84">
        <f>COUNTIF(J11:J61,"B+")</f>
        <v/>
      </c>
      <c r="K75" s="84">
        <f>COUNTIF(K11:K61,"B+")</f>
        <v/>
      </c>
      <c r="L75" s="84">
        <f>COUNTIF(L11:L61,"B+")</f>
        <v/>
      </c>
      <c r="M75" s="84">
        <f>COUNTIF(M11:M61,"B+")</f>
        <v/>
      </c>
      <c r="N75" s="79" t="n"/>
      <c r="O75" s="79" t="n"/>
      <c r="P75" s="88" t="n"/>
      <c r="Q75" s="88" t="n"/>
    </row>
    <row r="76" spans="1:67">
      <c r="A76" s="91" t="n"/>
      <c r="B76" s="630" t="s">
        <v>277</v>
      </c>
      <c r="E76" s="84">
        <f>COUNTIF(E11:E61,"B")</f>
        <v/>
      </c>
      <c r="F76" s="84">
        <f>COUNTIF(F11:F61,"B")</f>
        <v/>
      </c>
      <c r="G76" s="84">
        <f>COUNTIF(G11:G61,"B")</f>
        <v/>
      </c>
      <c r="H76" s="84">
        <f>COUNTIF(H11:H61,"B")</f>
        <v/>
      </c>
      <c r="I76" s="84">
        <f>COUNTIF(I11:I61,"B")</f>
        <v/>
      </c>
      <c r="J76" s="84">
        <f>COUNTIF(J11:J61,"B")</f>
        <v/>
      </c>
      <c r="K76" s="84">
        <f>COUNTIF(K11:K61,"B")</f>
        <v/>
      </c>
      <c r="L76" s="84">
        <f>COUNTIF(L11:L61,"B")</f>
        <v/>
      </c>
      <c r="M76" s="84">
        <f>COUNTIF(M11:M61,"B")</f>
        <v/>
      </c>
      <c r="N76" s="79" t="n"/>
      <c r="O76" s="79" t="n"/>
      <c r="P76" s="92" t="n"/>
      <c r="Q76" s="92" t="n"/>
    </row>
    <row r="77" spans="1:67">
      <c r="A77" s="91" t="n"/>
      <c r="B77" s="630" t="s">
        <v>687</v>
      </c>
      <c r="E77" s="84">
        <f>COUNTIF(E11:E61,"RA")</f>
        <v/>
      </c>
      <c r="F77" s="84">
        <f>COUNTIF(F11:F61,"RA")</f>
        <v/>
      </c>
      <c r="G77" s="84">
        <f>COUNTIF(G11:G61,"RA")</f>
        <v/>
      </c>
      <c r="H77" s="84">
        <f>COUNTIF(H11:H61,"RA")</f>
        <v/>
      </c>
      <c r="I77" s="84">
        <f>COUNTIF(I11:I61,"RA")</f>
        <v/>
      </c>
      <c r="J77" s="84">
        <f>COUNTIF(J11:J61,"RA")</f>
        <v/>
      </c>
      <c r="K77" s="84">
        <f>COUNTIF(K11:K61,"RA")</f>
        <v/>
      </c>
      <c r="L77" s="84">
        <f>COUNTIF(L11:L61,"RA")</f>
        <v/>
      </c>
      <c r="M77" s="84">
        <f>COUNTIF(M11:M61,"RA")</f>
        <v/>
      </c>
      <c r="N77" s="79" t="n"/>
      <c r="O77" s="79" t="n"/>
      <c r="P77" s="80" t="n"/>
      <c r="Q77" s="80" t="n"/>
    </row>
    <row r="78" spans="1:67">
      <c r="B78" s="620" t="s">
        <v>57</v>
      </c>
      <c r="E78" s="94">
        <f>E70/E69*100</f>
        <v/>
      </c>
      <c r="F78" s="94">
        <f>F70/F69*100</f>
        <v/>
      </c>
      <c r="G78" s="94">
        <f>G70/G69*100</f>
        <v/>
      </c>
      <c r="H78" s="94">
        <f>H70/H69*100</f>
        <v/>
      </c>
      <c r="I78" s="94">
        <f>I70/I69*100</f>
        <v/>
      </c>
      <c r="J78" s="94">
        <f>J70/J69*100</f>
        <v/>
      </c>
      <c r="K78" s="94">
        <f>K70/K69*100</f>
        <v/>
      </c>
      <c r="L78" s="94">
        <f>L70/L69*100</f>
        <v/>
      </c>
      <c r="M78" s="94">
        <f>M70/M69*100</f>
        <v/>
      </c>
      <c r="N78" s="95" t="n"/>
      <c r="O78" s="95" t="n"/>
    </row>
    <row r="79" spans="1:67">
      <c r="B79" s="620" t="s">
        <v>282</v>
      </c>
      <c r="E79" s="94">
        <f>((SUM(E72*10,E73*9,E74*8,E75*7,E76*6)))/E69</f>
        <v/>
      </c>
      <c r="F79" s="94">
        <f>((SUM(F72*10,F73*9,F74*8,F75*7,F76*6)))/F69</f>
        <v/>
      </c>
      <c r="G79" s="94">
        <f>((SUM(G72*10,G73*9,G74*8,G75*7,G76*6)))/G69</f>
        <v/>
      </c>
      <c r="H79" s="94">
        <f>((SUM(H72*10,H73*9,H74*8,H75*7,H76*6)))/H69</f>
        <v/>
      </c>
      <c r="I79" s="94">
        <f>((SUM(I72*10,I73*9,I74*8,I75*7,I76*6)))/I69</f>
        <v/>
      </c>
      <c r="J79" s="94">
        <f>((SUM(J72*10,J73*9,J74*8,J75*7,J76*6)))/J69</f>
        <v/>
      </c>
      <c r="K79" s="94">
        <f>((SUM(K72*10,K73*9,K74*8,K75*7,K76*6)))/K69</f>
        <v/>
      </c>
      <c r="L79" s="94">
        <f>((SUM(L72*10,L73*9,L74*8,L75*7,L76*6)))/L69</f>
        <v/>
      </c>
      <c r="M79" s="94">
        <f>((SUM(M72*10,M73*9,M74*8,M75*7,M76*6)))/M69</f>
        <v/>
      </c>
      <c r="N79" s="95" t="n"/>
      <c r="O79" s="95" t="n"/>
    </row>
    <row r="80" spans="1:67">
      <c r="B80" s="620" t="s">
        <v>283</v>
      </c>
      <c r="E80" s="84">
        <f>IF(E72&gt;0,"O",IF(E73&gt;0,"A+",IF(E74&gt;0,"A",IF(E75&gt;0,"B+",IF(E76&gt;0,"B")))))</f>
        <v/>
      </c>
      <c r="F80" s="84">
        <f>IF(F72&gt;0,"O",IF(F73&gt;0,"A+",IF(F74&gt;0,"A",IF(F75&gt;0,"B+",IF(F76&gt;0,"B")))))</f>
        <v/>
      </c>
      <c r="G80" s="84">
        <f>IF(G72&gt;0,"O",IF(G73&gt;0,"A+",IF(G74&gt;0,"A",IF(G75&gt;0,"B+",IF(G76&gt;0,"B")))))</f>
        <v/>
      </c>
      <c r="H80" s="84">
        <f>IF(H72&gt;0,"O",IF(H73&gt;0,"A+",IF(H74&gt;0,"A",IF(H75&gt;0,"B+",IF(H76&gt;0,"B")))))</f>
        <v/>
      </c>
      <c r="I80" s="84">
        <f>IF(I72&gt;0,"O",IF(I73&gt;0,"A+",IF(I74&gt;0,"A",IF(I75&gt;0,"B+",IF(I76&gt;0,"B")))))</f>
        <v/>
      </c>
      <c r="J80" s="84">
        <f>IF(J72&gt;0,"O",IF(J73&gt;0,"A+",IF(J74&gt;0,"A",IF(J75&gt;0,"B+",IF(J76&gt;0,"B")))))</f>
        <v/>
      </c>
      <c r="K80" s="84">
        <f>IF(K72&gt;0,"O",IF(K73&gt;0,"A+",IF(K74&gt;0,"A",IF(K75&gt;0,"B+",IF(K76&gt;0,"B")))))</f>
        <v/>
      </c>
      <c r="L80" s="84">
        <f>IF(L72&gt;0,"O",IF(L73&gt;0,"A+",IF(L74&gt;0,"A",IF(L75&gt;0,"B+",IF(L76&gt;0,"B")))))</f>
        <v/>
      </c>
      <c r="M80" s="84">
        <f>IF(M72&gt;0,"O",IF(M73&gt;0,"A+",IF(M74&gt;0,"A",IF(M75&gt;0,"B+",IF(M76&gt;0,"B")))))</f>
        <v/>
      </c>
      <c r="N80" s="79" t="n"/>
      <c r="O80" s="79" t="n"/>
    </row>
    <row r="81" spans="1:67">
      <c r="B81" s="620" t="s">
        <v>284</v>
      </c>
      <c r="E81" s="84">
        <f>IF(E77&gt;0,"RA",IF(E76&gt;0,"B",IF(E75&gt;0,"B+",IF(E74&gt;0,"A",IF(E73&gt;0,"A+",IF(E72&gt;0,"O"))))))</f>
        <v/>
      </c>
      <c r="F81" s="84">
        <f>IF(F77&gt;0,"RA",IF(F76&gt;0,"B",IF(F75&gt;0,"B+",IF(F74&gt;0,"A",IF(F73&gt;0,"A+",IF(F72&gt;0,"O"))))))</f>
        <v/>
      </c>
      <c r="G81" s="84">
        <f>IF(G77&gt;0,"RA",IF(G76&gt;0,"B",IF(G75&gt;0,"B+",IF(G74&gt;0,"A",IF(G73&gt;0,"A+",IF(G72&gt;0,"O"))))))</f>
        <v/>
      </c>
      <c r="H81" s="84">
        <f>IF(H77&gt;0,"RA",IF(H76&gt;0,"B",IF(H75&gt;0,"B+",IF(H74&gt;0,"A",IF(H73&gt;0,"A+",IF(H72&gt;0,"O"))))))</f>
        <v/>
      </c>
      <c r="I81" s="84">
        <f>IF(I77&gt;0,"RA",IF(I76&gt;0,"B",IF(I75&gt;0,"B+",IF(I74&gt;0,"A",IF(I73&gt;0,"A+",IF(I72&gt;0,"O"))))))</f>
        <v/>
      </c>
      <c r="J81" s="84">
        <f>IF(J77&gt;0,"RA",IF(J76&gt;0,"B",IF(J75&gt;0,"B+",IF(J74&gt;0,"A",IF(J73&gt;0,"A+",IF(J72&gt;0,"O"))))))</f>
        <v/>
      </c>
      <c r="K81" s="84">
        <f>IF(K77&gt;0,"RA",IF(K76&gt;0,"B",IF(K75&gt;0,"B+",IF(K74&gt;0,"A",IF(K73&gt;0,"A+",IF(K72&gt;0,"O"))))))</f>
        <v/>
      </c>
      <c r="L81" s="84">
        <f>IF(L77&gt;0,"RA",IF(L76&gt;0,"B",IF(L75&gt;0,"B+",IF(L74&gt;0,"A",IF(L73&gt;0,"A+",IF(L72&gt;0,"O"))))))</f>
        <v/>
      </c>
      <c r="M81" s="84">
        <f>IF(M77&gt;0,"RA",IF(M76&gt;0,"B",IF(M75&gt;0,"B+",IF(M74&gt;0,"A",IF(M73&gt;0,"A+",IF(M72&gt;0,"O"))))))</f>
        <v/>
      </c>
      <c r="N81" s="79" t="n"/>
      <c r="O81" s="79" t="n"/>
      <c r="S81" s="96" t="n"/>
      <c r="T81" s="96" t="n"/>
    </row>
    <row r="82" spans="1:67">
      <c r="J82" s="98" t="n"/>
      <c r="K82" s="280" t="n"/>
      <c r="L82" s="280" t="n"/>
      <c r="S82" s="96" t="n"/>
      <c r="T82" s="96" t="n"/>
    </row>
    <row r="83" spans="1:67">
      <c r="J83" s="98" t="n"/>
      <c r="K83" s="280" t="n"/>
      <c r="L83" s="280" t="n"/>
      <c r="S83" s="96" t="n"/>
      <c r="T83" s="96" t="n"/>
    </row>
    <row customHeight="1" ht="12.75" r="84" s="333" spans="1:67">
      <c r="D84" s="590" t="s">
        <v>285</v>
      </c>
      <c r="G84" s="210">
        <f>SUM(E69:M69)</f>
        <v/>
      </c>
    </row>
    <row r="85" spans="1:67">
      <c r="D85" s="573" t="s">
        <v>286</v>
      </c>
      <c r="G85" s="210">
        <f>SUM(E70:M70)</f>
        <v/>
      </c>
    </row>
    <row r="86" spans="1:67">
      <c r="D86" s="573" t="s">
        <v>287</v>
      </c>
      <c r="G86" s="101">
        <f>G85/G84*100</f>
        <v/>
      </c>
    </row>
    <row customHeight="1" ht="15" r="89" s="333" spans="1:67">
      <c r="A89" s="569" t="n"/>
      <c r="B89" s="520" t="s">
        <v>50</v>
      </c>
      <c r="C89" s="520" t="n"/>
      <c r="D89" s="520" t="s">
        <v>103</v>
      </c>
      <c r="E89" s="520" t="s">
        <v>52</v>
      </c>
      <c r="I89" s="520" t="s">
        <v>53</v>
      </c>
      <c r="L89" s="562" t="n"/>
      <c r="M89" s="520" t="s">
        <v>57</v>
      </c>
      <c r="N89" s="520" t="s">
        <v>58</v>
      </c>
      <c r="O89" s="570" t="n"/>
      <c r="P89" s="569" t="n"/>
      <c r="Q89" s="569" t="n"/>
      <c r="R89" s="569" t="n"/>
      <c r="S89" s="569" t="n"/>
      <c r="T89" s="569" t="n"/>
      <c r="U89" s="569" t="n"/>
      <c r="V89" s="569" t="n"/>
      <c r="W89" s="569" t="n"/>
      <c r="X89" s="569" t="n"/>
      <c r="Y89" s="569" t="n"/>
      <c r="Z89" s="569" t="n"/>
      <c r="AA89" s="569" t="n"/>
      <c r="AB89" s="569" t="n"/>
      <c r="AC89" s="569" t="n"/>
      <c r="AD89" s="195" t="n"/>
      <c r="AE89" s="195" t="n"/>
      <c r="AF89" s="195" t="n"/>
      <c r="AG89" s="195" t="n"/>
      <c r="AH89" s="195" t="n"/>
      <c r="AI89" s="195" t="n"/>
      <c r="AJ89" s="195" t="n"/>
      <c r="AK89" s="195" t="n"/>
      <c r="AL89" s="195" t="n"/>
      <c r="AM89" s="569" t="n"/>
      <c r="AN89" s="569" t="n"/>
      <c r="AO89" s="569" t="n"/>
      <c r="AP89" s="569" t="n"/>
      <c r="AQ89" s="569" t="n"/>
      <c r="AR89" s="569" t="n"/>
      <c r="AS89" s="569" t="n"/>
      <c r="AT89" s="569" t="n"/>
      <c r="AU89" s="569" t="n"/>
      <c r="AV89" s="569" t="n"/>
      <c r="AW89" s="569" t="n"/>
      <c r="AX89" s="569" t="n"/>
      <c r="AY89" s="569" t="n"/>
      <c r="AZ89" s="569" t="n"/>
      <c r="BA89" s="569" t="n"/>
      <c r="BB89" s="569" t="n"/>
      <c r="BC89" s="569" t="n"/>
      <c r="BD89" s="569" t="n"/>
      <c r="BE89" s="569" t="n"/>
      <c r="BF89" s="569" t="n"/>
      <c r="BG89" s="569" t="n"/>
      <c r="BH89" s="569" t="n"/>
      <c r="BI89" s="569" t="n"/>
      <c r="BJ89" s="569" t="n"/>
      <c r="BK89" s="569" t="n"/>
      <c r="BL89" s="569" t="n"/>
      <c r="BM89" s="569" t="n"/>
      <c r="BN89" s="569" t="n"/>
      <c r="BO89" s="569" t="n"/>
    </row>
    <row customHeight="1" ht="15" r="90" s="333" spans="1:67">
      <c r="A90" s="569" t="n"/>
      <c r="B90" s="107" t="n">
        <v>1</v>
      </c>
      <c r="C90" s="107" t="n"/>
      <c r="D90" s="108" t="s">
        <v>137</v>
      </c>
      <c r="E90" s="558" t="s">
        <v>138</v>
      </c>
      <c r="I90" s="559" t="s">
        <v>170</v>
      </c>
      <c r="M90" s="94">
        <f>E78</f>
        <v/>
      </c>
      <c r="N90" s="94">
        <f>E79</f>
        <v/>
      </c>
      <c r="O90" s="109" t="n"/>
      <c r="P90" s="569" t="n"/>
      <c r="Q90" s="569" t="n"/>
      <c r="R90" s="569" t="n"/>
      <c r="S90" s="569" t="n"/>
      <c r="T90" s="569" t="n"/>
      <c r="U90" s="569" t="n"/>
      <c r="V90" s="569" t="n"/>
      <c r="W90" s="569" t="n"/>
      <c r="X90" s="569" t="n"/>
      <c r="Y90" s="569" t="n"/>
      <c r="Z90" s="569" t="n"/>
      <c r="AA90" s="569" t="n"/>
      <c r="AB90" s="569" t="n"/>
      <c r="AC90" s="569" t="n"/>
      <c r="AD90" s="195" t="n"/>
      <c r="AE90" s="195" t="n"/>
      <c r="AF90" s="195" t="n"/>
      <c r="AG90" s="195" t="n"/>
      <c r="AH90" s="195" t="n"/>
      <c r="AI90" s="195" t="n"/>
      <c r="AJ90" s="195" t="n"/>
      <c r="AK90" s="195" t="n"/>
      <c r="AL90" s="195" t="n"/>
      <c r="AM90" s="569" t="n"/>
      <c r="AN90" s="569" t="n"/>
      <c r="AO90" s="569" t="n"/>
      <c r="AP90" s="569" t="n"/>
      <c r="AQ90" s="569" t="n"/>
      <c r="AR90" s="569" t="n"/>
      <c r="AS90" s="569" t="n"/>
      <c r="AT90" s="569" t="n"/>
      <c r="AU90" s="569" t="n"/>
      <c r="AV90" s="569" t="n"/>
      <c r="AW90" s="569" t="n"/>
      <c r="AX90" s="569" t="n"/>
      <c r="AY90" s="569" t="n"/>
      <c r="AZ90" s="569" t="n"/>
      <c r="BA90" s="569" t="n"/>
      <c r="BB90" s="569" t="n"/>
      <c r="BC90" s="569" t="n"/>
      <c r="BD90" s="569" t="n"/>
      <c r="BE90" s="569" t="n"/>
      <c r="BF90" s="569" t="n"/>
      <c r="BG90" s="569" t="n"/>
      <c r="BH90" s="569" t="n"/>
      <c r="BI90" s="569" t="n"/>
      <c r="BJ90" s="569" t="n"/>
      <c r="BK90" s="569" t="n"/>
      <c r="BL90" s="569" t="n"/>
      <c r="BM90" s="569" t="n"/>
      <c r="BN90" s="569" t="n"/>
      <c r="BO90" s="569" t="n"/>
    </row>
    <row customHeight="1" ht="15" r="91" s="333" spans="1:67">
      <c r="A91" s="569" t="n"/>
      <c r="B91" s="107" t="n">
        <v>2</v>
      </c>
      <c r="C91" s="107" t="n"/>
      <c r="D91" s="108" t="s">
        <v>140</v>
      </c>
      <c r="E91" s="560" t="s">
        <v>141</v>
      </c>
      <c r="I91" s="561" t="s">
        <v>134</v>
      </c>
      <c r="M91" s="94">
        <f>F78</f>
        <v/>
      </c>
      <c r="N91" s="94">
        <f>F79</f>
        <v/>
      </c>
      <c r="O91" s="109" t="n"/>
      <c r="P91" s="569" t="n"/>
      <c r="Q91" s="569" t="n"/>
      <c r="R91" s="569" t="n"/>
      <c r="S91" s="569" t="n"/>
      <c r="T91" s="569" t="n"/>
      <c r="U91" s="569" t="n"/>
      <c r="V91" s="569" t="n"/>
      <c r="W91" s="569" t="n"/>
      <c r="X91" s="569" t="n"/>
      <c r="Y91" s="569" t="n"/>
      <c r="Z91" s="569" t="n"/>
      <c r="AA91" s="569" t="n"/>
      <c r="AB91" s="569" t="n"/>
      <c r="AC91" s="569" t="n"/>
      <c r="AD91" s="195" t="n"/>
      <c r="AE91" s="195" t="n"/>
      <c r="AF91" s="195" t="n"/>
      <c r="AG91" s="195" t="n"/>
      <c r="AH91" s="195" t="n"/>
      <c r="AI91" s="195" t="n"/>
      <c r="AJ91" s="195" t="n"/>
      <c r="AK91" s="195" t="n"/>
      <c r="AL91" s="195" t="n"/>
      <c r="AM91" s="569" t="n"/>
      <c r="AN91" s="569" t="n"/>
      <c r="AO91" s="569" t="n"/>
      <c r="AP91" s="569" t="n"/>
      <c r="AQ91" s="569" t="n"/>
      <c r="AR91" s="569" t="n"/>
      <c r="AS91" s="569" t="n"/>
      <c r="AT91" s="569" t="n"/>
      <c r="AU91" s="569" t="n"/>
      <c r="AV91" s="569" t="n"/>
      <c r="AW91" s="569" t="n"/>
      <c r="AX91" s="569" t="n"/>
      <c r="AY91" s="569" t="n"/>
      <c r="AZ91" s="569" t="n"/>
      <c r="BA91" s="569" t="n"/>
      <c r="BB91" s="569" t="n"/>
      <c r="BC91" s="569" t="n"/>
      <c r="BD91" s="569" t="n"/>
      <c r="BE91" s="569" t="n"/>
      <c r="BF91" s="569" t="n"/>
      <c r="BG91" s="569" t="n"/>
      <c r="BH91" s="569" t="n"/>
      <c r="BI91" s="569" t="n"/>
      <c r="BJ91" s="569" t="n"/>
      <c r="BK91" s="569" t="n"/>
      <c r="BL91" s="569" t="n"/>
      <c r="BM91" s="569" t="n"/>
      <c r="BN91" s="569" t="n"/>
      <c r="BO91" s="569" t="n"/>
    </row>
    <row customHeight="1" ht="15" r="92" s="333" spans="1:67">
      <c r="A92" s="569" t="n"/>
      <c r="B92" s="107" t="n">
        <v>3</v>
      </c>
      <c r="C92" s="107" t="n"/>
      <c r="D92" s="108" t="s">
        <v>143</v>
      </c>
      <c r="E92" s="560" t="s">
        <v>144</v>
      </c>
      <c r="I92" s="561" t="s">
        <v>170</v>
      </c>
      <c r="M92" s="94">
        <f>G78</f>
        <v/>
      </c>
      <c r="N92" s="94">
        <f>G79</f>
        <v/>
      </c>
      <c r="O92" s="109" t="n"/>
      <c r="P92" s="569" t="n"/>
      <c r="Q92" s="569" t="n"/>
      <c r="R92" s="569" t="n"/>
      <c r="S92" s="569" t="n"/>
      <c r="T92" s="569" t="n"/>
      <c r="U92" s="569" t="n"/>
      <c r="V92" s="569" t="n"/>
      <c r="W92" s="569" t="n"/>
      <c r="X92" s="569" t="n"/>
      <c r="Y92" s="569" t="n"/>
      <c r="Z92" s="569" t="n"/>
      <c r="AA92" s="569" t="n"/>
      <c r="AB92" s="569" t="n"/>
      <c r="AC92" s="569" t="n"/>
      <c r="AD92" s="195" t="n"/>
      <c r="AE92" s="195" t="n"/>
      <c r="AF92" s="195" t="n"/>
      <c r="AG92" s="195" t="n"/>
      <c r="AH92" s="195" t="n"/>
      <c r="AI92" s="195" t="n"/>
      <c r="AJ92" s="195" t="n"/>
      <c r="AK92" s="195" t="n"/>
      <c r="AL92" s="195" t="n"/>
      <c r="AM92" s="569" t="n"/>
      <c r="AN92" s="569" t="n"/>
      <c r="AO92" s="569" t="n"/>
      <c r="AP92" s="569" t="n"/>
      <c r="AQ92" s="569" t="n"/>
      <c r="AR92" s="569" t="n"/>
      <c r="AS92" s="569" t="n"/>
      <c r="AT92" s="569" t="n"/>
      <c r="AU92" s="569" t="n"/>
      <c r="AV92" s="569" t="n"/>
      <c r="AW92" s="569" t="n"/>
      <c r="AX92" s="569" t="n"/>
      <c r="AY92" s="569" t="n"/>
      <c r="AZ92" s="569" t="n"/>
      <c r="BA92" s="569" t="n"/>
      <c r="BB92" s="569" t="n"/>
      <c r="BC92" s="569" t="n"/>
      <c r="BD92" s="569" t="n"/>
      <c r="BE92" s="569" t="n"/>
      <c r="BF92" s="569" t="n"/>
      <c r="BG92" s="569" t="n"/>
      <c r="BH92" s="569" t="n"/>
      <c r="BI92" s="569" t="n"/>
      <c r="BJ92" s="569" t="n"/>
      <c r="BK92" s="569" t="n"/>
      <c r="BL92" s="569" t="n"/>
      <c r="BM92" s="569" t="n"/>
      <c r="BN92" s="569" t="n"/>
      <c r="BO92" s="569" t="n"/>
    </row>
    <row customHeight="1" ht="15" r="93" s="333" spans="1:67">
      <c r="A93" s="569" t="n"/>
      <c r="B93" s="107" t="n">
        <v>4</v>
      </c>
      <c r="C93" s="107" t="n"/>
      <c r="D93" s="108" t="s">
        <v>145</v>
      </c>
      <c r="E93" s="560" t="s">
        <v>146</v>
      </c>
      <c r="I93" s="561" t="s">
        <v>171</v>
      </c>
      <c r="M93" s="94">
        <f>H78</f>
        <v/>
      </c>
      <c r="N93" s="94">
        <f>H79</f>
        <v/>
      </c>
      <c r="O93" s="109" t="n"/>
      <c r="P93" s="569" t="n"/>
      <c r="Q93" s="569" t="n"/>
      <c r="R93" s="569" t="n"/>
      <c r="S93" s="569" t="n"/>
      <c r="T93" s="569" t="n"/>
      <c r="U93" s="569" t="n"/>
      <c r="V93" s="569" t="n"/>
      <c r="W93" s="569" t="n"/>
      <c r="X93" s="569" t="n"/>
      <c r="Y93" s="569" t="n"/>
      <c r="Z93" s="569" t="n"/>
      <c r="AA93" s="569" t="n"/>
      <c r="AB93" s="569" t="n"/>
      <c r="AC93" s="569" t="n"/>
      <c r="AD93" s="195" t="n"/>
      <c r="AE93" s="195" t="n"/>
      <c r="AF93" s="195" t="n"/>
      <c r="AG93" s="195" t="n"/>
      <c r="AH93" s="195" t="n"/>
      <c r="AI93" s="195" t="n"/>
      <c r="AJ93" s="195" t="n"/>
      <c r="AK93" s="195" t="n"/>
      <c r="AL93" s="195" t="n"/>
      <c r="AM93" s="569" t="n"/>
      <c r="AN93" s="569" t="n"/>
      <c r="AO93" s="569" t="n"/>
      <c r="AP93" s="569" t="n"/>
      <c r="AQ93" s="569" t="n"/>
      <c r="AR93" s="569" t="n"/>
      <c r="AS93" s="569" t="n"/>
      <c r="AT93" s="569" t="n"/>
      <c r="AU93" s="569" t="n"/>
      <c r="AV93" s="569" t="n"/>
      <c r="AW93" s="569" t="n"/>
      <c r="AX93" s="569" t="n"/>
      <c r="AY93" s="569" t="n"/>
      <c r="AZ93" s="569" t="n"/>
      <c r="BA93" s="569" t="n"/>
      <c r="BB93" s="569" t="n"/>
      <c r="BC93" s="569" t="n"/>
      <c r="BD93" s="569" t="n"/>
      <c r="BE93" s="569" t="n"/>
      <c r="BF93" s="569" t="n"/>
      <c r="BG93" s="569" t="n"/>
      <c r="BH93" s="569" t="n"/>
      <c r="BI93" s="569" t="n"/>
      <c r="BJ93" s="569" t="n"/>
      <c r="BK93" s="569" t="n"/>
      <c r="BL93" s="569" t="n"/>
      <c r="BM93" s="569" t="n"/>
      <c r="BN93" s="569" t="n"/>
      <c r="BO93" s="569" t="n"/>
    </row>
    <row customHeight="1" ht="15" r="94" s="333" spans="1:67">
      <c r="A94" s="569" t="n"/>
      <c r="B94" s="107" t="n">
        <v>5</v>
      </c>
      <c r="C94" s="107" t="n"/>
      <c r="D94" s="108" t="s">
        <v>148</v>
      </c>
      <c r="E94" s="558" t="s">
        <v>149</v>
      </c>
      <c r="I94" s="559" t="s">
        <v>134</v>
      </c>
      <c r="M94" s="94">
        <f>I78</f>
        <v/>
      </c>
      <c r="N94" s="94">
        <f>I79</f>
        <v/>
      </c>
      <c r="O94" s="109" t="n"/>
      <c r="P94" s="569" t="n"/>
      <c r="Q94" s="569" t="n"/>
      <c r="R94" s="569" t="n"/>
      <c r="S94" s="569" t="n"/>
      <c r="T94" s="569" t="n"/>
      <c r="U94" s="569" t="n"/>
      <c r="V94" s="569" t="n"/>
      <c r="W94" s="569" t="n"/>
      <c r="X94" s="569" t="n"/>
      <c r="Y94" s="569" t="n"/>
      <c r="Z94" s="569" t="n"/>
      <c r="AA94" s="569" t="n"/>
      <c r="AB94" s="569" t="n"/>
      <c r="AC94" s="569" t="n"/>
      <c r="AD94" s="195" t="n"/>
      <c r="AE94" s="195" t="n"/>
      <c r="AF94" s="195" t="n"/>
      <c r="AG94" s="195" t="n"/>
      <c r="AH94" s="195" t="n"/>
      <c r="AI94" s="195" t="n"/>
      <c r="AJ94" s="195" t="n"/>
      <c r="AK94" s="195" t="n"/>
      <c r="AL94" s="195" t="n"/>
      <c r="AM94" s="569" t="n"/>
      <c r="AN94" s="569" t="n"/>
      <c r="AO94" s="569" t="n"/>
      <c r="AP94" s="569" t="n"/>
      <c r="AQ94" s="569" t="n"/>
      <c r="AR94" s="569" t="n"/>
      <c r="AS94" s="569" t="n"/>
      <c r="AT94" s="569" t="n"/>
      <c r="AU94" s="569" t="n"/>
      <c r="AV94" s="569" t="n"/>
      <c r="AW94" s="569" t="n"/>
      <c r="AX94" s="569" t="n"/>
      <c r="AY94" s="569" t="n"/>
      <c r="AZ94" s="569" t="n"/>
      <c r="BA94" s="569" t="n"/>
      <c r="BB94" s="569" t="n"/>
      <c r="BC94" s="569" t="n"/>
      <c r="BD94" s="569" t="n"/>
      <c r="BE94" s="569" t="n"/>
      <c r="BF94" s="569" t="n"/>
      <c r="BG94" s="569" t="n"/>
      <c r="BH94" s="569" t="n"/>
      <c r="BI94" s="569" t="n"/>
      <c r="BJ94" s="569" t="n"/>
      <c r="BK94" s="569" t="n"/>
      <c r="BL94" s="569" t="n"/>
      <c r="BM94" s="569" t="n"/>
      <c r="BN94" s="569" t="n"/>
      <c r="BO94" s="569" t="n"/>
    </row>
    <row customHeight="1" ht="15" r="95" s="333" spans="1:67">
      <c r="A95" s="569" t="n"/>
      <c r="B95" s="107" t="n">
        <v>6</v>
      </c>
      <c r="C95" s="107" t="n"/>
      <c r="D95" s="108" t="s">
        <v>151</v>
      </c>
      <c r="E95" s="558" t="s">
        <v>152</v>
      </c>
      <c r="I95" s="559" t="s">
        <v>171</v>
      </c>
      <c r="M95" s="94">
        <f>J78</f>
        <v/>
      </c>
      <c r="N95" s="94">
        <f>J79</f>
        <v/>
      </c>
      <c r="O95" s="109" t="n"/>
      <c r="P95" s="569" t="n"/>
      <c r="Q95" s="569" t="n"/>
      <c r="R95" s="569" t="n"/>
      <c r="S95" s="569" t="n"/>
      <c r="T95" s="569" t="n"/>
      <c r="U95" s="569" t="n"/>
      <c r="V95" s="569" t="n"/>
      <c r="W95" s="569" t="n"/>
      <c r="X95" s="569" t="n"/>
      <c r="Y95" s="569" t="n"/>
      <c r="Z95" s="569" t="n"/>
      <c r="AA95" s="569" t="n"/>
      <c r="AB95" s="569" t="n"/>
      <c r="AC95" s="569" t="n"/>
      <c r="AD95" s="195" t="n"/>
      <c r="AE95" s="195" t="n"/>
      <c r="AF95" s="195" t="n"/>
      <c r="AG95" s="195" t="n"/>
      <c r="AH95" s="195" t="n"/>
      <c r="AI95" s="195" t="n"/>
      <c r="AJ95" s="195" t="n"/>
      <c r="AK95" s="195" t="n"/>
      <c r="AL95" s="195" t="n"/>
      <c r="AM95" s="569" t="n"/>
      <c r="AN95" s="569" t="n"/>
      <c r="AO95" s="569" t="n"/>
      <c r="AP95" s="569" t="n"/>
      <c r="AQ95" s="569" t="n"/>
      <c r="AR95" s="569" t="n"/>
      <c r="AS95" s="569" t="n"/>
      <c r="AT95" s="569" t="n"/>
      <c r="AU95" s="569" t="n"/>
      <c r="AV95" s="569" t="n"/>
      <c r="AW95" s="569" t="n"/>
      <c r="AX95" s="569" t="n"/>
      <c r="AY95" s="569" t="n"/>
      <c r="AZ95" s="569" t="n"/>
      <c r="BA95" s="569" t="n"/>
      <c r="BB95" s="569" t="n"/>
      <c r="BC95" s="569" t="n"/>
      <c r="BD95" s="569" t="n"/>
      <c r="BE95" s="569" t="n"/>
      <c r="BF95" s="569" t="n"/>
      <c r="BG95" s="569" t="n"/>
      <c r="BH95" s="569" t="n"/>
      <c r="BI95" s="569" t="n"/>
      <c r="BJ95" s="569" t="n"/>
      <c r="BK95" s="569" t="n"/>
      <c r="BL95" s="569" t="n"/>
      <c r="BM95" s="569" t="n"/>
      <c r="BN95" s="569" t="n"/>
      <c r="BO95" s="569" t="n"/>
    </row>
    <row customHeight="1" ht="15" r="96" s="333" spans="1:67">
      <c r="A96" s="569" t="n"/>
      <c r="B96" s="107" t="n">
        <v>7</v>
      </c>
      <c r="C96" s="107" t="n"/>
      <c r="D96" s="108" t="s">
        <v>154</v>
      </c>
      <c r="E96" s="558" t="s">
        <v>155</v>
      </c>
      <c r="I96" s="559" t="s">
        <v>172</v>
      </c>
      <c r="M96" s="94">
        <f>K78</f>
        <v/>
      </c>
      <c r="N96" s="94">
        <f>K79</f>
        <v/>
      </c>
      <c r="O96" s="109" t="n"/>
      <c r="P96" s="569" t="n"/>
      <c r="Q96" s="569" t="n"/>
      <c r="R96" s="569" t="n"/>
      <c r="S96" s="569" t="n"/>
      <c r="T96" s="569" t="n"/>
      <c r="U96" s="569" t="n"/>
      <c r="V96" s="569" t="n"/>
      <c r="W96" s="569" t="n"/>
      <c r="X96" s="569" t="n"/>
      <c r="Y96" s="569" t="n"/>
      <c r="Z96" s="569" t="n"/>
      <c r="AA96" s="569" t="n"/>
      <c r="AB96" s="569" t="n"/>
      <c r="AC96" s="569" t="n"/>
      <c r="AD96" s="195" t="n"/>
      <c r="AE96" s="195" t="n"/>
      <c r="AF96" s="195" t="n"/>
      <c r="AG96" s="195" t="n"/>
      <c r="AH96" s="195" t="n"/>
      <c r="AI96" s="195" t="n"/>
      <c r="AJ96" s="195" t="n"/>
      <c r="AK96" s="195" t="n"/>
      <c r="AL96" s="195" t="n"/>
      <c r="AM96" s="569" t="n"/>
      <c r="AN96" s="569" t="n"/>
      <c r="AO96" s="569" t="n"/>
      <c r="AP96" s="569" t="n"/>
      <c r="AQ96" s="569" t="n"/>
      <c r="AR96" s="569" t="n"/>
      <c r="AS96" s="569" t="n"/>
      <c r="AT96" s="569" t="n"/>
      <c r="AU96" s="569" t="n"/>
      <c r="AV96" s="569" t="n"/>
      <c r="AW96" s="569" t="n"/>
      <c r="AX96" s="569" t="n"/>
      <c r="AY96" s="569" t="n"/>
      <c r="AZ96" s="569" t="n"/>
      <c r="BA96" s="569" t="n"/>
      <c r="BB96" s="569" t="n"/>
      <c r="BC96" s="569" t="n"/>
      <c r="BD96" s="569" t="n"/>
      <c r="BE96" s="569" t="n"/>
      <c r="BF96" s="569" t="n"/>
      <c r="BG96" s="569" t="n"/>
      <c r="BH96" s="569" t="n"/>
      <c r="BI96" s="569" t="n"/>
      <c r="BJ96" s="569" t="n"/>
      <c r="BK96" s="569" t="n"/>
      <c r="BL96" s="569" t="n"/>
      <c r="BM96" s="569" t="n"/>
      <c r="BN96" s="569" t="n"/>
      <c r="BO96" s="569" t="n"/>
    </row>
    <row customHeight="1" ht="15" r="97" s="333" spans="1:67">
      <c r="A97" s="569" t="n"/>
      <c r="B97" s="107" t="n">
        <v>8</v>
      </c>
      <c r="C97" s="107" t="n"/>
      <c r="D97" s="108" t="s">
        <v>157</v>
      </c>
      <c r="E97" s="560" t="s">
        <v>158</v>
      </c>
      <c r="I97" s="561" t="s">
        <v>173</v>
      </c>
      <c r="M97" s="94">
        <f>L78</f>
        <v/>
      </c>
      <c r="N97" s="94">
        <f>L79</f>
        <v/>
      </c>
      <c r="O97" s="109" t="n"/>
      <c r="P97" s="569" t="n"/>
      <c r="Q97" s="569" t="n"/>
      <c r="R97" s="569" t="n"/>
      <c r="S97" s="569" t="n"/>
      <c r="T97" s="569" t="n"/>
      <c r="U97" s="569" t="n"/>
      <c r="V97" s="569" t="n"/>
      <c r="W97" s="569" t="n"/>
      <c r="X97" s="569" t="n"/>
      <c r="Y97" s="569" t="n"/>
      <c r="Z97" s="569" t="n"/>
      <c r="AA97" s="569" t="n"/>
      <c r="AB97" s="569" t="n"/>
      <c r="AC97" s="569" t="n"/>
      <c r="AD97" s="195" t="n"/>
      <c r="AE97" s="195" t="n"/>
      <c r="AF97" s="195" t="n"/>
      <c r="AG97" s="195" t="n"/>
      <c r="AH97" s="195" t="n"/>
      <c r="AI97" s="195" t="n"/>
      <c r="AJ97" s="195" t="n"/>
      <c r="AK97" s="195" t="n"/>
      <c r="AL97" s="195" t="n"/>
      <c r="AM97" s="569" t="n"/>
      <c r="AN97" s="569" t="n"/>
      <c r="AO97" s="569" t="n"/>
      <c r="AP97" s="569" t="n"/>
      <c r="AQ97" s="569" t="n"/>
      <c r="AR97" s="569" t="n"/>
      <c r="AS97" s="569" t="n"/>
      <c r="AT97" s="569" t="n"/>
      <c r="AU97" s="569" t="n"/>
      <c r="AV97" s="569" t="n"/>
      <c r="AW97" s="569" t="n"/>
      <c r="AX97" s="569" t="n"/>
      <c r="AY97" s="569" t="n"/>
      <c r="AZ97" s="569" t="n"/>
      <c r="BA97" s="569" t="n"/>
      <c r="BB97" s="569" t="n"/>
      <c r="BC97" s="569" t="n"/>
      <c r="BD97" s="569" t="n"/>
      <c r="BE97" s="569" t="n"/>
      <c r="BF97" s="569" t="n"/>
      <c r="BG97" s="569" t="n"/>
      <c r="BH97" s="569" t="n"/>
      <c r="BI97" s="569" t="n"/>
      <c r="BJ97" s="569" t="n"/>
      <c r="BK97" s="569" t="n"/>
      <c r="BL97" s="569" t="n"/>
      <c r="BM97" s="569" t="n"/>
      <c r="BN97" s="569" t="n"/>
      <c r="BO97" s="569" t="n"/>
    </row>
    <row customHeight="1" ht="15" r="98" s="333" spans="1:67">
      <c r="A98" s="569" t="n"/>
      <c r="B98" s="107" t="n">
        <v>9</v>
      </c>
      <c r="C98" s="107" t="n"/>
      <c r="D98" s="108" t="s">
        <v>160</v>
      </c>
      <c r="E98" s="558" t="s">
        <v>122</v>
      </c>
      <c r="I98" s="559" t="s">
        <v>174</v>
      </c>
      <c r="M98" s="94">
        <f>M78</f>
        <v/>
      </c>
      <c r="N98" s="94">
        <f>M79</f>
        <v/>
      </c>
      <c r="O98" s="109" t="n"/>
      <c r="P98" s="569" t="n"/>
      <c r="Q98" s="569" t="n"/>
      <c r="R98" s="569" t="n"/>
      <c r="S98" s="569" t="n"/>
      <c r="T98" s="569" t="n"/>
      <c r="U98" s="569" t="n"/>
      <c r="V98" s="569" t="n"/>
      <c r="W98" s="569" t="n"/>
      <c r="X98" s="569" t="n"/>
      <c r="Y98" s="569" t="n"/>
      <c r="Z98" s="569" t="n"/>
      <c r="AA98" s="569" t="n"/>
      <c r="AB98" s="569" t="n"/>
      <c r="AC98" s="569" t="n"/>
      <c r="AD98" s="195" t="n"/>
      <c r="AE98" s="195" t="n"/>
      <c r="AF98" s="195" t="n"/>
      <c r="AG98" s="195" t="n"/>
      <c r="AH98" s="195" t="n"/>
      <c r="AI98" s="195" t="n"/>
      <c r="AJ98" s="195" t="n"/>
      <c r="AK98" s="195" t="n"/>
      <c r="AL98" s="195" t="n"/>
      <c r="AM98" s="569" t="n"/>
      <c r="AN98" s="569" t="n"/>
      <c r="AO98" s="569" t="n"/>
      <c r="AP98" s="569" t="n"/>
      <c r="AQ98" s="569" t="n"/>
      <c r="AR98" s="569" t="n"/>
      <c r="AS98" s="569" t="n"/>
      <c r="AT98" s="569" t="n"/>
      <c r="AU98" s="569" t="n"/>
      <c r="AV98" s="569" t="n"/>
      <c r="AW98" s="569" t="n"/>
      <c r="AX98" s="569" t="n"/>
      <c r="AY98" s="569" t="n"/>
      <c r="AZ98" s="569" t="n"/>
      <c r="BA98" s="569" t="n"/>
      <c r="BB98" s="569" t="n"/>
      <c r="BC98" s="569" t="n"/>
      <c r="BD98" s="569" t="n"/>
      <c r="BE98" s="569" t="n"/>
      <c r="BF98" s="569" t="n"/>
      <c r="BG98" s="569" t="n"/>
      <c r="BH98" s="569" t="n"/>
      <c r="BI98" s="569" t="n"/>
      <c r="BJ98" s="569" t="n"/>
      <c r="BK98" s="569" t="n"/>
      <c r="BL98" s="569" t="n"/>
      <c r="BM98" s="569" t="n"/>
      <c r="BN98" s="569" t="n"/>
      <c r="BO98" s="569" t="n"/>
    </row>
    <row customFormat="1" r="100" s="624" spans="1:67">
      <c r="D100" s="624" t="s">
        <v>288</v>
      </c>
      <c r="E100" s="624" t="n"/>
      <c r="F100" s="624" t="n"/>
      <c r="G100" s="624" t="n"/>
      <c r="H100" s="624" t="s">
        <v>289</v>
      </c>
      <c r="I100" s="624" t="n"/>
      <c r="J100" s="624" t="n"/>
      <c r="K100" s="621" t="n"/>
      <c r="L100" s="621" t="n"/>
      <c r="M100" s="621" t="n"/>
      <c r="P100" s="25" t="s">
        <v>290</v>
      </c>
      <c r="Q100" s="25" t="n"/>
      <c r="X100" s="624" t="n"/>
    </row>
    <row r="101" spans="1:67">
      <c r="A101" s="631" t="s">
        <v>291</v>
      </c>
      <c r="S101" s="97" t="n"/>
      <c r="T101" s="97" t="n"/>
      <c r="U101" s="97" t="n"/>
      <c r="V101" s="97" t="n"/>
    </row>
    <row r="102" spans="1:67">
      <c r="N102" s="97" t="n"/>
      <c r="O102" s="97" t="n"/>
      <c r="P102" s="112" t="n"/>
      <c r="Q102" s="112" t="n"/>
      <c r="R102" s="97" t="n"/>
      <c r="S102" s="97" t="n"/>
      <c r="T102" s="97" t="n"/>
      <c r="U102" s="97" t="n"/>
      <c r="V102" s="97" t="n"/>
    </row>
    <row r="103" spans="1:67">
      <c r="N103" s="97" t="n"/>
      <c r="O103" s="97" t="n"/>
      <c r="P103" s="112" t="n"/>
      <c r="Q103" s="112" t="n"/>
      <c r="R103" s="97" t="n"/>
      <c r="S103" s="97" t="n"/>
      <c r="T103" s="97" t="n"/>
      <c r="U103" s="97" t="n"/>
      <c r="V103" s="97" t="n"/>
    </row>
  </sheetData>
  <mergeCells count="50">
    <mergeCell ref="A101:R101"/>
    <mergeCell ref="E96:H96"/>
    <mergeCell ref="I96:L96"/>
    <mergeCell ref="E97:H97"/>
    <mergeCell ref="I97:L97"/>
    <mergeCell ref="E98:H98"/>
    <mergeCell ref="I98:L98"/>
    <mergeCell ref="E93:H93"/>
    <mergeCell ref="I93:L93"/>
    <mergeCell ref="E94:H94"/>
    <mergeCell ref="I94:L94"/>
    <mergeCell ref="E95:H95"/>
    <mergeCell ref="I95:L95"/>
    <mergeCell ref="E92:H92"/>
    <mergeCell ref="I92:L92"/>
    <mergeCell ref="B80:D80"/>
    <mergeCell ref="B81:D81"/>
    <mergeCell ref="D84:F84"/>
    <mergeCell ref="D85:F85"/>
    <mergeCell ref="D86:F86"/>
    <mergeCell ref="E89:H89"/>
    <mergeCell ref="I89:K89"/>
    <mergeCell ref="E90:H90"/>
    <mergeCell ref="I90:L90"/>
    <mergeCell ref="E91:H91"/>
    <mergeCell ref="I91:L91"/>
    <mergeCell ref="B79:D79"/>
    <mergeCell ref="B70:D70"/>
    <mergeCell ref="R70:U70"/>
    <mergeCell ref="B71:D71"/>
    <mergeCell ref="R71:U71"/>
    <mergeCell ref="B72:D72"/>
    <mergeCell ref="B73:D73"/>
    <mergeCell ref="B74:D74"/>
    <mergeCell ref="B75:D75"/>
    <mergeCell ref="B76:D76"/>
    <mergeCell ref="B77:D77"/>
    <mergeCell ref="B78:D78"/>
    <mergeCell ref="B67:D67"/>
    <mergeCell ref="R67:U67"/>
    <mergeCell ref="B68:D68"/>
    <mergeCell ref="R68:U68"/>
    <mergeCell ref="B69:D69"/>
    <mergeCell ref="R69:U69"/>
    <mergeCell ref="B66:D66"/>
    <mergeCell ref="F2:M2"/>
    <mergeCell ref="A4:B4"/>
    <mergeCell ref="F4:M4"/>
    <mergeCell ref="N5:T5"/>
    <mergeCell ref="N6:V6"/>
  </mergeCells>
  <conditionalFormatting sqref="P76:P77">
    <cfRule dxfId="28" operator="equal" priority="27" type="cellIs">
      <formula>"U"</formula>
    </cfRule>
    <cfRule dxfId="27" operator="equal" priority="26" type="cellIs">
      <formula>"U"</formula>
    </cfRule>
    <cfRule dxfId="28" operator="equal" priority="20" type="cellIs">
      <formula>"U"</formula>
    </cfRule>
    <cfRule dxfId="27" operator="equal" priority="19" type="cellIs">
      <formula>"U"</formula>
    </cfRule>
    <cfRule dxfId="28" operator="equal" priority="13" type="cellIs">
      <formula>"U"</formula>
    </cfRule>
    <cfRule dxfId="27" operator="equal" priority="12" type="cellIs">
      <formula>"U"</formula>
    </cfRule>
  </conditionalFormatting>
  <conditionalFormatting sqref="N62:O65 E62:M63 E11:O61">
    <cfRule dxfId="3" operator="equal" priority="25" stopIfTrue="1" type="cellIs">
      <formula>"U"</formula>
    </cfRule>
    <cfRule dxfId="3" operator="equal" priority="18" stopIfTrue="1" type="cellIs">
      <formula>"U"</formula>
    </cfRule>
    <cfRule dxfId="3" operator="equal" priority="11" stopIfTrue="1" type="cellIs">
      <formula>"U"</formula>
    </cfRule>
  </conditionalFormatting>
  <conditionalFormatting sqref="R63:R65">
    <cfRule dxfId="2" operator="notEqual" priority="24" stopIfTrue="1" type="cellIs">
      <formula>0</formula>
    </cfRule>
    <cfRule dxfId="2" operator="notEqual" priority="17" stopIfTrue="1" type="cellIs">
      <formula>0</formula>
    </cfRule>
    <cfRule dxfId="2" operator="notEqual" priority="10" stopIfTrue="1" type="cellIs">
      <formula>0</formula>
    </cfRule>
  </conditionalFormatting>
  <conditionalFormatting sqref="D86:D87 R69:T70 R71 V69:V71 V63:V64 G86:G87">
    <cfRule dxfId="1" operator="equal" priority="23" type="cellIs">
      <formula>"U"</formula>
    </cfRule>
    <cfRule dxfId="1" operator="equal" priority="16" type="cellIs">
      <formula>"U"</formula>
    </cfRule>
    <cfRule dxfId="1" operator="equal" priority="9" type="cellIs">
      <formula>"U"</formula>
    </cfRule>
  </conditionalFormatting>
  <conditionalFormatting sqref="D86:D87 R69:V70 R71 V71 V63:V64 G86:G87">
    <cfRule dxfId="0" operator="equal" priority="22" type="cellIs">
      <formula>"U"</formula>
    </cfRule>
    <cfRule dxfId="0" operator="equal" priority="15" type="cellIs">
      <formula>"U"</formula>
    </cfRule>
    <cfRule dxfId="0" operator="equal" priority="8" type="cellIs">
      <formula>"U"</formula>
    </cfRule>
  </conditionalFormatting>
  <conditionalFormatting sqref="E11:M61">
    <cfRule dxfId="3" operator="equal" priority="21" type="cellIs">
      <formula>"RA"</formula>
    </cfRule>
    <cfRule dxfId="3" operator="equal" priority="14" type="cellIs">
      <formula>"RA"</formula>
    </cfRule>
    <cfRule dxfId="3" operator="equal" priority="7" type="cellIs">
      <formula>"RA"</formula>
    </cfRule>
  </conditionalFormatting>
  <conditionalFormatting sqref="B11:B61">
    <cfRule dxfId="3" operator="lessThan" priority="6" stopIfTrue="1" type="cellIs">
      <formula>50</formula>
    </cfRule>
    <cfRule dxfId="9" operator="equal" priority="5" type="cellIs">
      <formula>(((#REF!)))</formula>
    </cfRule>
    <cfRule dxfId="8" operator="lessThan" priority="4" type="cellIs">
      <formula>50</formula>
    </cfRule>
    <cfRule dxfId="7" operator="equal" priority="3" stopIfTrue="1" type="cellIs">
      <formula>"AB"</formula>
    </cfRule>
    <cfRule dxfId="5" operator="equal" priority="2" type="cellIs">
      <formula>(((#REF!)))</formula>
    </cfRule>
    <cfRule dxfId="5" operator="equal" priority="1" type="cellIs">
      <formula>"AB"</formula>
    </cfRule>
  </conditionalFormatting>
  <dataValidations count="1">
    <dataValidation allowBlank="0" operator="lessThanOrEqual" showErrorMessage="1" showInputMessage="1" sqref="B11:B14 B16:B65 C11:C65" type="textLength">
      <formula1>100</formula1>
    </dataValidation>
  </dataValidation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2:AA196"/>
  <sheetViews>
    <sheetView topLeftCell="G1" workbookViewId="0">
      <selection activeCell="M11" sqref="M11"/>
    </sheetView>
  </sheetViews>
  <sheetFormatPr baseColWidth="8" defaultRowHeight="15" outlineLevelCol="0"/>
  <cols>
    <col bestFit="1" customWidth="1" max="2" min="2" style="333" width="16.85546875"/>
    <col customWidth="1" max="3" min="3" style="333" width="5.85546875"/>
    <col customWidth="1" max="4" min="4" style="333" width="22"/>
    <col customWidth="1" max="20" min="9" style="333" width="9.140625"/>
    <col customWidth="1" max="21" min="21" style="333" width="6.5703125"/>
  </cols>
  <sheetData>
    <row r="2" spans="1:27">
      <c r="B2" t="s">
        <v>790</v>
      </c>
    </row>
    <row r="3" spans="1:27">
      <c r="B3" t="s">
        <v>179</v>
      </c>
    </row>
    <row r="4" spans="1:27">
      <c r="B4" t="s">
        <v>791</v>
      </c>
    </row>
    <row customHeight="1" ht="38.25" r="8" s="333" spans="1:27">
      <c r="E8" s="34" t="s">
        <v>792</v>
      </c>
      <c r="F8" s="329" t="s">
        <v>793</v>
      </c>
      <c r="G8" s="329" t="s">
        <v>794</v>
      </c>
      <c r="H8" s="329" t="s">
        <v>795</v>
      </c>
      <c r="I8" s="34" t="s">
        <v>796</v>
      </c>
      <c r="J8" s="34" t="s">
        <v>797</v>
      </c>
      <c r="K8" s="34" t="s">
        <v>798</v>
      </c>
      <c r="L8" s="329" t="s">
        <v>799</v>
      </c>
      <c r="M8" s="34" t="s">
        <v>800</v>
      </c>
      <c r="N8" s="28" t="n"/>
      <c r="O8" s="29" t="n"/>
      <c r="P8" s="30" t="n"/>
      <c r="Q8" s="30" t="n"/>
      <c r="R8" s="31" t="n"/>
      <c r="S8" s="31" t="n"/>
      <c r="T8" s="30" t="n"/>
      <c r="U8" s="31" t="n"/>
      <c r="V8" s="31" t="n"/>
      <c r="Y8" s="34" t="n"/>
    </row>
    <row customHeight="1" ht="38.25" r="9" s="333" spans="1:27">
      <c r="A9" s="108" t="s">
        <v>189</v>
      </c>
      <c r="B9" s="108" t="s">
        <v>801</v>
      </c>
      <c r="C9" s="108" t="s">
        <v>191</v>
      </c>
      <c r="D9" s="108" t="s">
        <v>802</v>
      </c>
      <c r="E9" s="114" t="n">
        <v>4</v>
      </c>
      <c r="F9" s="115" t="n">
        <v>2</v>
      </c>
      <c r="G9" s="116" t="n">
        <v>2</v>
      </c>
      <c r="H9" s="116" t="n">
        <v>2</v>
      </c>
      <c r="I9" s="114" t="n">
        <v>3</v>
      </c>
      <c r="J9" s="114" t="n">
        <v>3</v>
      </c>
      <c r="K9" s="114" t="n">
        <v>3</v>
      </c>
      <c r="L9" s="115" t="n">
        <v>1</v>
      </c>
      <c r="M9" s="114" t="n">
        <v>4</v>
      </c>
      <c r="N9" s="28" t="s">
        <v>193</v>
      </c>
      <c r="O9" s="29" t="s">
        <v>194</v>
      </c>
      <c r="P9" s="30" t="s">
        <v>195</v>
      </c>
      <c r="Q9" s="30" t="s">
        <v>196</v>
      </c>
      <c r="R9" s="36" t="s">
        <v>197</v>
      </c>
      <c r="S9" s="36" t="s">
        <v>198</v>
      </c>
      <c r="T9" s="30" t="s">
        <v>620</v>
      </c>
      <c r="U9" s="36" t="s">
        <v>200</v>
      </c>
      <c r="V9" s="36" t="s">
        <v>201</v>
      </c>
    </row>
    <row r="10" spans="1:27">
      <c r="A10" s="37" t="n">
        <v>1</v>
      </c>
      <c r="B10" s="133" t="n">
        <v>113217104001</v>
      </c>
      <c r="C10" s="134" t="s">
        <v>37</v>
      </c>
      <c r="D10" s="129" t="s">
        <v>689</v>
      </c>
      <c r="E10" s="41" t="s">
        <v>622</v>
      </c>
      <c r="F10" s="41" t="s">
        <v>622</v>
      </c>
      <c r="G10" s="41" t="s">
        <v>622</v>
      </c>
      <c r="H10" s="41" t="s">
        <v>622</v>
      </c>
      <c r="I10" s="41" t="s">
        <v>622</v>
      </c>
      <c r="J10" s="41" t="s">
        <v>622</v>
      </c>
      <c r="K10" s="41" t="s">
        <v>622</v>
      </c>
      <c r="L10" s="41" t="s">
        <v>622</v>
      </c>
      <c r="M10" s="41" t="s">
        <v>622</v>
      </c>
      <c r="N10" s="42" t="n">
        <v>24</v>
      </c>
      <c r="O10" s="42">
        <f>IF(T10=0,24-SUMIF(E10:M10,"RA",$E$9:$M$9),0)</f>
        <v/>
      </c>
      <c r="P10" s="108">
        <f>(SUM(VLOOKUP(E10,$Y$10:$Z$17,2,FALSE)*E$9,VLOOKUP(F10,$Y$10:$Z$17,2,FALSE)*F$9,VLOOKUP(G10,$Y$10:$Z$17,2,FALSE)*G$9,VLOOKUP(H10,$Y$10:$Z$17,2,FALSE)*H$9,VLOOKUP(I10,$Y$10:$Z$17,2,FALSE)*I$9,VLOOKUP(J10,$Y$10:$Z$17,2,FALSE)*J$9,VLOOKUP(K10,$Y$10:$Z$17,2,FALSE)*K$9,VLOOKUP(L10,$Y$10:$Z$17,2,FALSE)*L$9,VLOOKUP(M10,$Y$10:$Z$17,2,FALSE)*M$9))</f>
        <v/>
      </c>
      <c r="Q10" s="44">
        <f>P10/O10</f>
        <v/>
      </c>
      <c r="R10" s="45">
        <f>COUNTIF(E10:M10,"RA")</f>
        <v/>
      </c>
      <c r="S10" s="46">
        <f>COUNTIF(E10:M10,"UA")</f>
        <v/>
      </c>
      <c r="T10" s="46">
        <f>COUNTIF(E10:M10,"WH")</f>
        <v/>
      </c>
      <c r="U10" s="46" t="n"/>
      <c r="V10" s="47">
        <f>IF(R10&lt;&gt;0,"FAIL",IF(S10&gt;0,"AB",IF(T10&gt;0,"WH","PASS")))</f>
        <v/>
      </c>
      <c r="Y10" s="41" t="s">
        <v>622</v>
      </c>
      <c r="Z10" s="50" t="n">
        <v>10</v>
      </c>
      <c r="AA10" s="97" t="s">
        <v>624</v>
      </c>
    </row>
    <row r="11" spans="1:27">
      <c r="A11" s="37" t="n">
        <v>2</v>
      </c>
      <c r="B11" s="133" t="n">
        <v>113217104002</v>
      </c>
      <c r="C11" s="134" t="s">
        <v>37</v>
      </c>
      <c r="D11" s="129" t="s">
        <v>690</v>
      </c>
      <c r="E11" s="41" t="s">
        <v>622</v>
      </c>
      <c r="F11" s="41" t="s">
        <v>622</v>
      </c>
      <c r="G11" s="41" t="s">
        <v>622</v>
      </c>
      <c r="H11" s="41" t="s">
        <v>622</v>
      </c>
      <c r="I11" s="41" t="s">
        <v>622</v>
      </c>
      <c r="J11" s="41" t="s">
        <v>622</v>
      </c>
      <c r="K11" s="41" t="s">
        <v>622</v>
      </c>
      <c r="L11" s="41" t="s">
        <v>622</v>
      </c>
      <c r="M11" s="41" t="s">
        <v>622</v>
      </c>
      <c r="N11" s="42" t="n">
        <v>24</v>
      </c>
      <c r="O11" s="42">
        <f>IF(T11=0,24-SUMIF(E11:M11,"RA",$E$9:$M$9),0)</f>
        <v/>
      </c>
      <c r="P11" s="108">
        <f>(SUM(VLOOKUP(E11,$Y$10:$Z$17,2,FALSE)*E$9,VLOOKUP(F11,$Y$10:$Z$17,2,FALSE)*F$9,VLOOKUP(G11,$Y$10:$Z$17,2,FALSE)*G$9,VLOOKUP(H11,$Y$10:$Z$17,2,FALSE)*H$9,VLOOKUP(I11,$Y$10:$Z$17,2,FALSE)*I$9,VLOOKUP(J11,$Y$10:$Z$17,2,FALSE)*J$9,VLOOKUP(K11,$Y$10:$Z$17,2,FALSE)*K$9,VLOOKUP(L11,$Y$10:$Z$17,2,FALSE)*L$9,VLOOKUP(M11,$Y$10:$Z$17,2,FALSE)*M$9))</f>
        <v/>
      </c>
      <c r="Q11" s="44">
        <f>P11/O11</f>
        <v/>
      </c>
      <c r="R11" s="45">
        <f>COUNTIF(E11:M11,"RA")</f>
        <v/>
      </c>
      <c r="S11" s="46">
        <f>COUNTIF(E11:M11,"UA")</f>
        <v/>
      </c>
      <c r="T11" s="46">
        <f>COUNTIF(E11:M11,"WH")</f>
        <v/>
      </c>
      <c r="U11" s="46" t="n"/>
      <c r="V11" s="47">
        <f>IF(R11&lt;&gt;0,"FAIL",IF(S11&gt;0,"AB",IF(T11&gt;0,"WH","PASS")))</f>
        <v/>
      </c>
      <c r="Y11" s="41" t="s">
        <v>626</v>
      </c>
      <c r="Z11" s="50" t="n">
        <v>9</v>
      </c>
      <c r="AA11" s="97" t="s">
        <v>627</v>
      </c>
    </row>
    <row r="12" spans="1:27">
      <c r="A12" s="37" t="n">
        <v>3</v>
      </c>
      <c r="B12" s="137" t="n">
        <v>113217104003</v>
      </c>
      <c r="C12" s="137" t="s">
        <v>36</v>
      </c>
      <c r="D12" s="140" t="s">
        <v>621</v>
      </c>
      <c r="E12" s="41" t="s">
        <v>622</v>
      </c>
      <c r="F12" s="41" t="s">
        <v>622</v>
      </c>
      <c r="G12" s="41" t="s">
        <v>622</v>
      </c>
      <c r="H12" s="41" t="s">
        <v>622</v>
      </c>
      <c r="I12" s="41" t="s">
        <v>622</v>
      </c>
      <c r="J12" s="41" t="s">
        <v>622</v>
      </c>
      <c r="K12" s="41" t="s">
        <v>622</v>
      </c>
      <c r="L12" s="41" t="s">
        <v>622</v>
      </c>
      <c r="M12" s="41" t="s">
        <v>622</v>
      </c>
      <c r="N12" s="42" t="n">
        <v>24</v>
      </c>
      <c r="O12" s="42">
        <f>IF(T12=0,24-SUMIF(E12:M12,"RA",$E$9:$M$9),0)</f>
        <v/>
      </c>
      <c r="P12" s="108">
        <f>(SUM(VLOOKUP(E12,$Y$10:$Z$17,2,FALSE)*E$9,VLOOKUP(F12,$Y$10:$Z$17,2,FALSE)*F$9,VLOOKUP(G12,$Y$10:$Z$17,2,FALSE)*G$9,VLOOKUP(H12,$Y$10:$Z$17,2,FALSE)*H$9,VLOOKUP(I12,$Y$10:$Z$17,2,FALSE)*I$9,VLOOKUP(J12,$Y$10:$Z$17,2,FALSE)*J$9,VLOOKUP(K12,$Y$10:$Z$17,2,FALSE)*K$9,VLOOKUP(L12,$Y$10:$Z$17,2,FALSE)*L$9,VLOOKUP(M12,$Y$10:$Z$17,2,FALSE)*M$9))</f>
        <v/>
      </c>
      <c r="Q12" s="44">
        <f>P12/O12</f>
        <v/>
      </c>
      <c r="R12" s="45">
        <f>COUNTIF(E12:M12,"RA")</f>
        <v/>
      </c>
      <c r="S12" s="46">
        <f>COUNTIF(E12:M12,"UA")</f>
        <v/>
      </c>
      <c r="T12" s="46">
        <f>COUNTIF(E12:M12,"WH")</f>
        <v/>
      </c>
      <c r="U12" s="46" t="n"/>
      <c r="V12" s="47">
        <f>IF(R12&lt;&gt;0,"FAIL",IF(S12&gt;0,"AB",IF(T12&gt;0,"WH","PASS")))</f>
        <v/>
      </c>
      <c r="Y12" s="41" t="s">
        <v>36</v>
      </c>
      <c r="Z12" s="50" t="n">
        <v>8</v>
      </c>
      <c r="AA12" s="97" t="s">
        <v>629</v>
      </c>
    </row>
    <row r="13" spans="1:27">
      <c r="A13" s="37" t="n">
        <v>4</v>
      </c>
      <c r="B13" s="138" t="n">
        <v>113217104004</v>
      </c>
      <c r="C13" s="137" t="s">
        <v>38</v>
      </c>
      <c r="D13" s="128" t="s">
        <v>740</v>
      </c>
      <c r="E13" s="41" t="s">
        <v>622</v>
      </c>
      <c r="F13" s="41" t="s">
        <v>622</v>
      </c>
      <c r="G13" s="41" t="s">
        <v>622</v>
      </c>
      <c r="H13" s="41" t="s">
        <v>622</v>
      </c>
      <c r="I13" s="41" t="s">
        <v>622</v>
      </c>
      <c r="J13" s="41" t="s">
        <v>622</v>
      </c>
      <c r="K13" s="41" t="s">
        <v>622</v>
      </c>
      <c r="L13" s="41" t="s">
        <v>622</v>
      </c>
      <c r="M13" s="41" t="s">
        <v>622</v>
      </c>
      <c r="N13" s="42" t="n">
        <v>24</v>
      </c>
      <c r="O13" s="42">
        <f>IF(T13=0,24-SUMIF(E13:M13,"RA",$E$9:$M$9),0)</f>
        <v/>
      </c>
      <c r="P13" s="108">
        <f>(SUM(VLOOKUP(E13,$Y$10:$Z$17,2,FALSE)*E$9,VLOOKUP(F13,$Y$10:$Z$17,2,FALSE)*F$9,VLOOKUP(G13,$Y$10:$Z$17,2,FALSE)*G$9,VLOOKUP(H13,$Y$10:$Z$17,2,FALSE)*H$9,VLOOKUP(I13,$Y$10:$Z$17,2,FALSE)*I$9,VLOOKUP(J13,$Y$10:$Z$17,2,FALSE)*J$9,VLOOKUP(K13,$Y$10:$Z$17,2,FALSE)*K$9,VLOOKUP(L13,$Y$10:$Z$17,2,FALSE)*L$9,VLOOKUP(M13,$Y$10:$Z$17,2,FALSE)*M$9))</f>
        <v/>
      </c>
      <c r="Q13" s="44">
        <f>P13/O13</f>
        <v/>
      </c>
      <c r="R13" s="45">
        <f>COUNTIF(E13:M13,"RA")</f>
        <v/>
      </c>
      <c r="S13" s="46">
        <f>COUNTIF(E13:M13,"UA")</f>
        <v/>
      </c>
      <c r="T13" s="46">
        <f>COUNTIF(E13:M13,"WH")</f>
        <v/>
      </c>
      <c r="U13" s="46" t="n"/>
      <c r="V13" s="47">
        <f>IF(R13&lt;&gt;0,"FAIL",IF(S13&gt;0,"AB",IF(T13&gt;0,"WH","PASS")))</f>
        <v/>
      </c>
      <c r="Y13" s="41" t="s">
        <v>631</v>
      </c>
      <c r="Z13" s="50" t="n">
        <v>7</v>
      </c>
      <c r="AA13" s="97" t="s">
        <v>632</v>
      </c>
    </row>
    <row r="14" spans="1:27">
      <c r="A14" s="37" t="n">
        <v>5</v>
      </c>
      <c r="B14" s="137" t="n">
        <v>113217104005</v>
      </c>
      <c r="C14" s="137" t="s">
        <v>36</v>
      </c>
      <c r="D14" s="140" t="s">
        <v>623</v>
      </c>
      <c r="E14" s="41" t="s">
        <v>622</v>
      </c>
      <c r="F14" s="41" t="s">
        <v>622</v>
      </c>
      <c r="G14" s="41" t="s">
        <v>622</v>
      </c>
      <c r="H14" s="41" t="s">
        <v>622</v>
      </c>
      <c r="I14" s="41" t="s">
        <v>622</v>
      </c>
      <c r="J14" s="41" t="s">
        <v>622</v>
      </c>
      <c r="K14" s="41" t="s">
        <v>622</v>
      </c>
      <c r="L14" s="41" t="s">
        <v>622</v>
      </c>
      <c r="M14" s="41" t="s">
        <v>622</v>
      </c>
      <c r="N14" s="42" t="n">
        <v>24</v>
      </c>
      <c r="O14" s="42">
        <f>IF(T14=0,24-SUMIF(E14:M14,"RA",$E$9:$M$9),0)</f>
        <v/>
      </c>
      <c r="P14" s="108">
        <f>(SUM(VLOOKUP(E14,$Y$10:$Z$17,2,FALSE)*E$9,VLOOKUP(F14,$Y$10:$Z$17,2,FALSE)*F$9,VLOOKUP(G14,$Y$10:$Z$17,2,FALSE)*G$9,VLOOKUP(H14,$Y$10:$Z$17,2,FALSE)*H$9,VLOOKUP(I14,$Y$10:$Z$17,2,FALSE)*I$9,VLOOKUP(J14,$Y$10:$Z$17,2,FALSE)*J$9,VLOOKUP(K14,$Y$10:$Z$17,2,FALSE)*K$9,VLOOKUP(L14,$Y$10:$Z$17,2,FALSE)*L$9,VLOOKUP(M14,$Y$10:$Z$17,2,FALSE)*M$9))</f>
        <v/>
      </c>
      <c r="Q14" s="44">
        <f>P14/O14</f>
        <v/>
      </c>
      <c r="R14" s="45">
        <f>COUNTIF(E14:M14,"RA")</f>
        <v/>
      </c>
      <c r="S14" s="46">
        <f>COUNTIF(E14:M14,"UA")</f>
        <v/>
      </c>
      <c r="T14" s="46">
        <f>COUNTIF(E14:M14,"WH")</f>
        <v/>
      </c>
      <c r="U14" s="46" t="n"/>
      <c r="V14" s="47">
        <f>IF(R14&lt;&gt;0,"FAIL",IF(S14&gt;0,"AB",IF(T14&gt;0,"WH","PASS")))</f>
        <v/>
      </c>
      <c r="Y14" s="41" t="s">
        <v>37</v>
      </c>
      <c r="Z14" s="50" t="n">
        <v>6</v>
      </c>
      <c r="AA14" s="97" t="s">
        <v>634</v>
      </c>
    </row>
    <row r="15" spans="1:27">
      <c r="A15" s="37" t="n">
        <v>6</v>
      </c>
      <c r="B15" s="137" t="n">
        <v>113217104006</v>
      </c>
      <c r="C15" s="137" t="s">
        <v>36</v>
      </c>
      <c r="D15" s="140" t="s">
        <v>625</v>
      </c>
      <c r="E15" s="41" t="s">
        <v>622</v>
      </c>
      <c r="F15" s="41" t="s">
        <v>622</v>
      </c>
      <c r="G15" s="41" t="s">
        <v>622</v>
      </c>
      <c r="H15" s="41" t="s">
        <v>622</v>
      </c>
      <c r="I15" s="41" t="s">
        <v>622</v>
      </c>
      <c r="J15" s="41" t="s">
        <v>622</v>
      </c>
      <c r="K15" s="41" t="s">
        <v>622</v>
      </c>
      <c r="L15" s="41" t="s">
        <v>622</v>
      </c>
      <c r="M15" s="41" t="s">
        <v>622</v>
      </c>
      <c r="N15" s="42" t="n">
        <v>24</v>
      </c>
      <c r="O15" s="42">
        <f>IF(T15=0,24-SUMIF(E15:M15,"RA",$E$9:$M$9),0)</f>
        <v/>
      </c>
      <c r="P15" s="108">
        <f>(SUM(VLOOKUP(E15,$Y$10:$Z$17,2,FALSE)*E$9,VLOOKUP(F15,$Y$10:$Z$17,2,FALSE)*F$9,VLOOKUP(G15,$Y$10:$Z$17,2,FALSE)*G$9,VLOOKUP(H15,$Y$10:$Z$17,2,FALSE)*H$9,VLOOKUP(I15,$Y$10:$Z$17,2,FALSE)*I$9,VLOOKUP(J15,$Y$10:$Z$17,2,FALSE)*J$9,VLOOKUP(K15,$Y$10:$Z$17,2,FALSE)*K$9,VLOOKUP(L15,$Y$10:$Z$17,2,FALSE)*L$9,VLOOKUP(M15,$Y$10:$Z$17,2,FALSE)*M$9))</f>
        <v/>
      </c>
      <c r="Q15" s="44">
        <f>P15/O15</f>
        <v/>
      </c>
      <c r="R15" s="45">
        <f>COUNTIF(E15:M15,"RA")</f>
        <v/>
      </c>
      <c r="S15" s="46">
        <f>COUNTIF(E15:M15,"UA")</f>
        <v/>
      </c>
      <c r="T15" s="46">
        <f>COUNTIF(E15:M15,"WH")</f>
        <v/>
      </c>
      <c r="U15" s="46" t="n"/>
      <c r="V15" s="47">
        <f>IF(R15&lt;&gt;0,"FAIL",IF(S15&gt;0,"AB",IF(T15&gt;0,"WH","PASS")))</f>
        <v/>
      </c>
      <c r="Y15" s="53" t="s">
        <v>635</v>
      </c>
      <c r="Z15" s="54" t="n">
        <v>0</v>
      </c>
      <c r="AA15" s="97" t="s">
        <v>636</v>
      </c>
    </row>
    <row r="16" spans="1:27">
      <c r="A16" s="37" t="n">
        <v>7</v>
      </c>
      <c r="B16" s="133" t="n">
        <v>113217104007</v>
      </c>
      <c r="C16" s="134" t="s">
        <v>37</v>
      </c>
      <c r="D16" s="129" t="s">
        <v>691</v>
      </c>
      <c r="E16" s="41" t="s">
        <v>622</v>
      </c>
      <c r="F16" s="41" t="s">
        <v>622</v>
      </c>
      <c r="G16" s="41" t="s">
        <v>622</v>
      </c>
      <c r="H16" s="41" t="s">
        <v>622</v>
      </c>
      <c r="I16" s="41" t="s">
        <v>622</v>
      </c>
      <c r="J16" s="41" t="s">
        <v>622</v>
      </c>
      <c r="K16" s="41" t="s">
        <v>622</v>
      </c>
      <c r="L16" s="41" t="s">
        <v>622</v>
      </c>
      <c r="M16" s="41" t="s">
        <v>622</v>
      </c>
      <c r="N16" s="42" t="n">
        <v>24</v>
      </c>
      <c r="O16" s="42">
        <f>IF(T16=0,24-SUMIF(E16:M16,"RA",$E$9:$M$9),0)</f>
        <v/>
      </c>
      <c r="P16" s="108">
        <f>(SUM(VLOOKUP(E16,$Y$10:$Z$17,2,FALSE)*E$9,VLOOKUP(F16,$Y$10:$Z$17,2,FALSE)*F$9,VLOOKUP(G16,$Y$10:$Z$17,2,FALSE)*G$9,VLOOKUP(H16,$Y$10:$Z$17,2,FALSE)*H$9,VLOOKUP(I16,$Y$10:$Z$17,2,FALSE)*I$9,VLOOKUP(J16,$Y$10:$Z$17,2,FALSE)*J$9,VLOOKUP(K16,$Y$10:$Z$17,2,FALSE)*K$9,VLOOKUP(L16,$Y$10:$Z$17,2,FALSE)*L$9,VLOOKUP(M16,$Y$10:$Z$17,2,FALSE)*M$9))</f>
        <v/>
      </c>
      <c r="Q16" s="44">
        <f>P16/O16</f>
        <v/>
      </c>
      <c r="R16" s="45">
        <f>COUNTIF(E16:M16,"RA")</f>
        <v/>
      </c>
      <c r="S16" s="46">
        <f>COUNTIF(E16:M16,"UA")</f>
        <v/>
      </c>
      <c r="T16" s="46">
        <f>COUNTIF(E16:M16,"WH")</f>
        <v/>
      </c>
      <c r="U16" s="46" t="n"/>
      <c r="V16" s="47">
        <f>IF(R16&lt;&gt;0,"FAIL",IF(S16&gt;0,"AB",IF(T16&gt;0,"WH","PASS")))</f>
        <v/>
      </c>
      <c r="Y16" s="56" t="s">
        <v>638</v>
      </c>
      <c r="Z16" s="56" t="n">
        <v>0</v>
      </c>
      <c r="AA16" s="97" t="s">
        <v>639</v>
      </c>
    </row>
    <row r="17" spans="1:27">
      <c r="A17" s="37" t="n">
        <v>8</v>
      </c>
      <c r="B17" s="137" t="n">
        <v>113217104008</v>
      </c>
      <c r="C17" s="137" t="s">
        <v>36</v>
      </c>
      <c r="D17" s="140" t="s">
        <v>628</v>
      </c>
      <c r="E17" s="41" t="s">
        <v>622</v>
      </c>
      <c r="F17" s="41" t="s">
        <v>622</v>
      </c>
      <c r="G17" s="41" t="s">
        <v>622</v>
      </c>
      <c r="H17" s="41" t="s">
        <v>622</v>
      </c>
      <c r="I17" s="41" t="s">
        <v>622</v>
      </c>
      <c r="J17" s="41" t="s">
        <v>622</v>
      </c>
      <c r="K17" s="41" t="s">
        <v>622</v>
      </c>
      <c r="L17" s="41" t="s">
        <v>622</v>
      </c>
      <c r="M17" s="41" t="s">
        <v>622</v>
      </c>
      <c r="N17" s="42" t="n">
        <v>24</v>
      </c>
      <c r="O17" s="42">
        <f>IF(T17=0,24-SUMIF(E17:M17,"RA",$E$9:$M$9),0)</f>
        <v/>
      </c>
      <c r="P17" s="108">
        <f>(SUM(VLOOKUP(E17,$Y$10:$Z$17,2,FALSE)*E$9,VLOOKUP(F17,$Y$10:$Z$17,2,FALSE)*F$9,VLOOKUP(G17,$Y$10:$Z$17,2,FALSE)*G$9,VLOOKUP(H17,$Y$10:$Z$17,2,FALSE)*H$9,VLOOKUP(I17,$Y$10:$Z$17,2,FALSE)*I$9,VLOOKUP(J17,$Y$10:$Z$17,2,FALSE)*J$9,VLOOKUP(K17,$Y$10:$Z$17,2,FALSE)*K$9,VLOOKUP(L17,$Y$10:$Z$17,2,FALSE)*L$9,VLOOKUP(M17,$Y$10:$Z$17,2,FALSE)*M$9))</f>
        <v/>
      </c>
      <c r="Q17" s="44">
        <f>P17/O17</f>
        <v/>
      </c>
      <c r="R17" s="45">
        <f>COUNTIF(E17:M17,"RA")</f>
        <v/>
      </c>
      <c r="S17" s="46">
        <f>COUNTIF(E17:M17,"UA")</f>
        <v/>
      </c>
      <c r="T17" s="46">
        <f>COUNTIF(E17:M17,"WH")</f>
        <v/>
      </c>
      <c r="U17" s="46" t="n"/>
      <c r="V17" s="47">
        <f>IF(R17&lt;&gt;0,"FAIL",IF(S17&gt;0,"AB",IF(T17&gt;0,"WH","PASS")))</f>
        <v/>
      </c>
      <c r="Y17" s="56" t="s">
        <v>641</v>
      </c>
      <c r="Z17" s="56" t="n">
        <v>0</v>
      </c>
      <c r="AA17" s="97" t="s">
        <v>642</v>
      </c>
    </row>
    <row r="18" spans="1:27">
      <c r="A18" s="37" t="n">
        <v>9</v>
      </c>
      <c r="B18" s="133" t="n">
        <v>113217104009</v>
      </c>
      <c r="C18" s="134" t="s">
        <v>37</v>
      </c>
      <c r="D18" s="129" t="s">
        <v>692</v>
      </c>
      <c r="E18" s="41" t="s">
        <v>622</v>
      </c>
      <c r="F18" s="41" t="s">
        <v>622</v>
      </c>
      <c r="G18" s="41" t="s">
        <v>622</v>
      </c>
      <c r="H18" s="41" t="s">
        <v>622</v>
      </c>
      <c r="I18" s="41" t="s">
        <v>622</v>
      </c>
      <c r="J18" s="41" t="s">
        <v>622</v>
      </c>
      <c r="K18" s="41" t="s">
        <v>622</v>
      </c>
      <c r="L18" s="41" t="s">
        <v>622</v>
      </c>
      <c r="M18" s="41" t="s">
        <v>622</v>
      </c>
      <c r="N18" s="42" t="n">
        <v>24</v>
      </c>
      <c r="O18" s="42">
        <f>IF(T18=0,24-SUMIF(E18:M18,"RA",$E$9:$M$9),0)</f>
        <v/>
      </c>
      <c r="P18" s="108">
        <f>(SUM(VLOOKUP(E18,$Y$10:$Z$17,2,FALSE)*E$9,VLOOKUP(F18,$Y$10:$Z$17,2,FALSE)*F$9,VLOOKUP(G18,$Y$10:$Z$17,2,FALSE)*G$9,VLOOKUP(H18,$Y$10:$Z$17,2,FALSE)*H$9,VLOOKUP(I18,$Y$10:$Z$17,2,FALSE)*I$9,VLOOKUP(J18,$Y$10:$Z$17,2,FALSE)*J$9,VLOOKUP(K18,$Y$10:$Z$17,2,FALSE)*K$9,VLOOKUP(L18,$Y$10:$Z$17,2,FALSE)*L$9,VLOOKUP(M18,$Y$10:$Z$17,2,FALSE)*M$9))</f>
        <v/>
      </c>
      <c r="Q18" s="44">
        <f>P18/O18</f>
        <v/>
      </c>
      <c r="R18" s="45">
        <f>COUNTIF(E18:M18,"RA")</f>
        <v/>
      </c>
      <c r="S18" s="46">
        <f>COUNTIF(E18:M18,"UA")</f>
        <v/>
      </c>
      <c r="T18" s="46">
        <f>COUNTIF(E18:M18,"WH")</f>
        <v/>
      </c>
      <c r="U18" s="46" t="n"/>
      <c r="V18" s="47">
        <f>IF(R18&lt;&gt;0,"FAIL",IF(S18&gt;0,"AB",IF(T18&gt;0,"WH","PASS")))</f>
        <v/>
      </c>
    </row>
    <row r="19" spans="1:27">
      <c r="A19" s="37" t="n">
        <v>10</v>
      </c>
      <c r="B19" s="138" t="n">
        <v>113217104010</v>
      </c>
      <c r="C19" s="137" t="s">
        <v>38</v>
      </c>
      <c r="D19" s="128" t="s">
        <v>741</v>
      </c>
      <c r="E19" s="41" t="s">
        <v>622</v>
      </c>
      <c r="F19" s="41" t="s">
        <v>622</v>
      </c>
      <c r="G19" s="41" t="s">
        <v>622</v>
      </c>
      <c r="H19" s="41" t="s">
        <v>622</v>
      </c>
      <c r="I19" s="41" t="s">
        <v>622</v>
      </c>
      <c r="J19" s="41" t="s">
        <v>622</v>
      </c>
      <c r="K19" s="41" t="s">
        <v>622</v>
      </c>
      <c r="L19" s="41" t="s">
        <v>622</v>
      </c>
      <c r="M19" s="41" t="s">
        <v>622</v>
      </c>
      <c r="N19" s="42" t="n">
        <v>24</v>
      </c>
      <c r="O19" s="42">
        <f>IF(T19=0,24-SUMIF(E19:M19,"RA",$E$9:$M$9),0)</f>
        <v/>
      </c>
      <c r="P19" s="108">
        <f>(SUM(VLOOKUP(E19,$Y$10:$Z$17,2,FALSE)*E$9,VLOOKUP(F19,$Y$10:$Z$17,2,FALSE)*F$9,VLOOKUP(G19,$Y$10:$Z$17,2,FALSE)*G$9,VLOOKUP(H19,$Y$10:$Z$17,2,FALSE)*H$9,VLOOKUP(I19,$Y$10:$Z$17,2,FALSE)*I$9,VLOOKUP(J19,$Y$10:$Z$17,2,FALSE)*J$9,VLOOKUP(K19,$Y$10:$Z$17,2,FALSE)*K$9,VLOOKUP(L19,$Y$10:$Z$17,2,FALSE)*L$9,VLOOKUP(M19,$Y$10:$Z$17,2,FALSE)*M$9))</f>
        <v/>
      </c>
      <c r="Q19" s="44">
        <f>P19/O19</f>
        <v/>
      </c>
      <c r="R19" s="45">
        <f>COUNTIF(E19:M19,"RA")</f>
        <v/>
      </c>
      <c r="S19" s="46">
        <f>COUNTIF(E19:M19,"UA")</f>
        <v/>
      </c>
      <c r="T19" s="46">
        <f>COUNTIF(E19:M19,"WH")</f>
        <v/>
      </c>
      <c r="U19" s="46" t="n"/>
      <c r="V19" s="47">
        <f>IF(R19&lt;&gt;0,"FAIL",IF(S19&gt;0,"AB",IF(T19&gt;0,"WH","PASS")))</f>
        <v/>
      </c>
    </row>
    <row r="20" spans="1:27">
      <c r="A20" s="37" t="n">
        <v>11</v>
      </c>
      <c r="B20" s="138" t="n">
        <v>113217104011</v>
      </c>
      <c r="C20" s="137" t="s">
        <v>38</v>
      </c>
      <c r="D20" s="128" t="s">
        <v>742</v>
      </c>
      <c r="E20" s="41" t="s">
        <v>622</v>
      </c>
      <c r="F20" s="41" t="s">
        <v>622</v>
      </c>
      <c r="G20" s="41" t="s">
        <v>622</v>
      </c>
      <c r="H20" s="41" t="s">
        <v>622</v>
      </c>
      <c r="I20" s="41" t="s">
        <v>622</v>
      </c>
      <c r="J20" s="41" t="s">
        <v>622</v>
      </c>
      <c r="K20" s="41" t="s">
        <v>622</v>
      </c>
      <c r="L20" s="41" t="s">
        <v>622</v>
      </c>
      <c r="M20" s="41" t="s">
        <v>622</v>
      </c>
      <c r="N20" s="42" t="n">
        <v>24</v>
      </c>
      <c r="O20" s="42">
        <f>IF(T20=0,24-SUMIF(E20:M20,"RA",$E$9:$M$9),0)</f>
        <v/>
      </c>
      <c r="P20" s="108">
        <f>(SUM(VLOOKUP(E20,$Y$10:$Z$17,2,FALSE)*E$9,VLOOKUP(F20,$Y$10:$Z$17,2,FALSE)*F$9,VLOOKUP(G20,$Y$10:$Z$17,2,FALSE)*G$9,VLOOKUP(H20,$Y$10:$Z$17,2,FALSE)*H$9,VLOOKUP(I20,$Y$10:$Z$17,2,FALSE)*I$9,VLOOKUP(J20,$Y$10:$Z$17,2,FALSE)*J$9,VLOOKUP(K20,$Y$10:$Z$17,2,FALSE)*K$9,VLOOKUP(L20,$Y$10:$Z$17,2,FALSE)*L$9,VLOOKUP(M20,$Y$10:$Z$17,2,FALSE)*M$9))</f>
        <v/>
      </c>
      <c r="Q20" s="44">
        <f>P20/O20</f>
        <v/>
      </c>
      <c r="R20" s="45">
        <f>COUNTIF(E20:M20,"RA")</f>
        <v/>
      </c>
      <c r="S20" s="46">
        <f>COUNTIF(E20:M20,"UA")</f>
        <v/>
      </c>
      <c r="T20" s="46">
        <f>COUNTIF(E20:M20,"WH")</f>
        <v/>
      </c>
      <c r="U20" s="46" t="n"/>
      <c r="V20" s="47">
        <f>IF(R20&lt;&gt;0,"FAIL",IF(S20&gt;0,"AB",IF(T20&gt;0,"WH","PASS")))</f>
        <v/>
      </c>
    </row>
    <row r="21" spans="1:27">
      <c r="A21" s="37" t="n">
        <v>12</v>
      </c>
      <c r="B21" s="133" t="n">
        <v>113217104012</v>
      </c>
      <c r="C21" s="134" t="s">
        <v>37</v>
      </c>
      <c r="D21" s="129" t="s">
        <v>693</v>
      </c>
      <c r="E21" s="41" t="s">
        <v>622</v>
      </c>
      <c r="F21" s="41" t="s">
        <v>622</v>
      </c>
      <c r="G21" s="41" t="s">
        <v>622</v>
      </c>
      <c r="H21" s="41" t="s">
        <v>622</v>
      </c>
      <c r="I21" s="41" t="s">
        <v>622</v>
      </c>
      <c r="J21" s="41" t="s">
        <v>622</v>
      </c>
      <c r="K21" s="41" t="s">
        <v>622</v>
      </c>
      <c r="L21" s="41" t="s">
        <v>622</v>
      </c>
      <c r="M21" s="41" t="s">
        <v>622</v>
      </c>
      <c r="N21" s="42" t="n">
        <v>24</v>
      </c>
      <c r="O21" s="42">
        <f>IF(T21=0,24-SUMIF(E21:M21,"RA",$E$9:$M$9),0)</f>
        <v/>
      </c>
      <c r="P21" s="108">
        <f>(SUM(VLOOKUP(E21,$Y$10:$Z$17,2,FALSE)*E$9,VLOOKUP(F21,$Y$10:$Z$17,2,FALSE)*F$9,VLOOKUP(G21,$Y$10:$Z$17,2,FALSE)*G$9,VLOOKUP(H21,$Y$10:$Z$17,2,FALSE)*H$9,VLOOKUP(I21,$Y$10:$Z$17,2,FALSE)*I$9,VLOOKUP(J21,$Y$10:$Z$17,2,FALSE)*J$9,VLOOKUP(K21,$Y$10:$Z$17,2,FALSE)*K$9,VLOOKUP(L21,$Y$10:$Z$17,2,FALSE)*L$9,VLOOKUP(M21,$Y$10:$Z$17,2,FALSE)*M$9))</f>
        <v/>
      </c>
      <c r="Q21" s="44">
        <f>P21/O21</f>
        <v/>
      </c>
      <c r="R21" s="45">
        <f>COUNTIF(E21:M21,"RA")</f>
        <v/>
      </c>
      <c r="S21" s="46">
        <f>COUNTIF(E21:M21,"UA")</f>
        <v/>
      </c>
      <c r="T21" s="46">
        <f>COUNTIF(E21:M21,"WH")</f>
        <v/>
      </c>
      <c r="U21" s="46" t="n"/>
      <c r="V21" s="47">
        <f>IF(R21&lt;&gt;0,"FAIL",IF(S21&gt;0,"AB",IF(T21&gt;0,"WH","PASS")))</f>
        <v/>
      </c>
    </row>
    <row r="22" spans="1:27">
      <c r="A22" s="37" t="n">
        <v>13</v>
      </c>
      <c r="B22" s="138" t="n">
        <v>113217104013</v>
      </c>
      <c r="C22" s="137" t="s">
        <v>38</v>
      </c>
      <c r="D22" s="128" t="s">
        <v>743</v>
      </c>
      <c r="E22" s="41" t="s">
        <v>622</v>
      </c>
      <c r="F22" s="41" t="s">
        <v>622</v>
      </c>
      <c r="G22" s="41" t="s">
        <v>622</v>
      </c>
      <c r="H22" s="41" t="s">
        <v>622</v>
      </c>
      <c r="I22" s="41" t="s">
        <v>622</v>
      </c>
      <c r="J22" s="41" t="s">
        <v>622</v>
      </c>
      <c r="K22" s="41" t="s">
        <v>622</v>
      </c>
      <c r="L22" s="41" t="s">
        <v>622</v>
      </c>
      <c r="M22" s="41" t="s">
        <v>622</v>
      </c>
      <c r="N22" s="42" t="n">
        <v>24</v>
      </c>
      <c r="O22" s="42">
        <f>IF(T22=0,24-SUMIF(E22:M22,"RA",$E$9:$M$9),0)</f>
        <v/>
      </c>
      <c r="P22" s="108">
        <f>(SUM(VLOOKUP(E22,$Y$10:$Z$17,2,FALSE)*E$9,VLOOKUP(F22,$Y$10:$Z$17,2,FALSE)*F$9,VLOOKUP(G22,$Y$10:$Z$17,2,FALSE)*G$9,VLOOKUP(H22,$Y$10:$Z$17,2,FALSE)*H$9,VLOOKUP(I22,$Y$10:$Z$17,2,FALSE)*I$9,VLOOKUP(J22,$Y$10:$Z$17,2,FALSE)*J$9,VLOOKUP(K22,$Y$10:$Z$17,2,FALSE)*K$9,VLOOKUP(L22,$Y$10:$Z$17,2,FALSE)*L$9,VLOOKUP(M22,$Y$10:$Z$17,2,FALSE)*M$9))</f>
        <v/>
      </c>
      <c r="Q22" s="44">
        <f>P22/O22</f>
        <v/>
      </c>
      <c r="R22" s="45">
        <f>COUNTIF(E22:M22,"RA")</f>
        <v/>
      </c>
      <c r="S22" s="46">
        <f>COUNTIF(E22:M22,"UA")</f>
        <v/>
      </c>
      <c r="T22" s="46">
        <f>COUNTIF(E22:M22,"WH")</f>
        <v/>
      </c>
      <c r="U22" s="46" t="n"/>
      <c r="V22" s="47">
        <f>IF(R22&lt;&gt;0,"FAIL",IF(S22&gt;0,"AB",IF(T22&gt;0,"WH","PASS")))</f>
        <v/>
      </c>
    </row>
    <row r="23" spans="1:27">
      <c r="A23" s="37" t="n">
        <v>14</v>
      </c>
      <c r="B23" s="137" t="n">
        <v>113217104014</v>
      </c>
      <c r="C23" s="137" t="s">
        <v>36</v>
      </c>
      <c r="D23" s="140" t="s">
        <v>630</v>
      </c>
      <c r="E23" s="41" t="s">
        <v>622</v>
      </c>
      <c r="F23" s="41" t="s">
        <v>622</v>
      </c>
      <c r="G23" s="41" t="s">
        <v>622</v>
      </c>
      <c r="H23" s="41" t="s">
        <v>622</v>
      </c>
      <c r="I23" s="41" t="s">
        <v>622</v>
      </c>
      <c r="J23" s="41" t="s">
        <v>622</v>
      </c>
      <c r="K23" s="41" t="s">
        <v>622</v>
      </c>
      <c r="L23" s="41" t="s">
        <v>622</v>
      </c>
      <c r="M23" s="41" t="s">
        <v>622</v>
      </c>
      <c r="N23" s="42" t="n">
        <v>24</v>
      </c>
      <c r="O23" s="42">
        <f>IF(T23=0,24-SUMIF(E23:M23,"RA",$E$9:$M$9),0)</f>
        <v/>
      </c>
      <c r="P23" s="108">
        <f>(SUM(VLOOKUP(E23,$Y$10:$Z$17,2,FALSE)*E$9,VLOOKUP(F23,$Y$10:$Z$17,2,FALSE)*F$9,VLOOKUP(G23,$Y$10:$Z$17,2,FALSE)*G$9,VLOOKUP(H23,$Y$10:$Z$17,2,FALSE)*H$9,VLOOKUP(I23,$Y$10:$Z$17,2,FALSE)*I$9,VLOOKUP(J23,$Y$10:$Z$17,2,FALSE)*J$9,VLOOKUP(K23,$Y$10:$Z$17,2,FALSE)*K$9,VLOOKUP(L23,$Y$10:$Z$17,2,FALSE)*L$9,VLOOKUP(M23,$Y$10:$Z$17,2,FALSE)*M$9))</f>
        <v/>
      </c>
      <c r="Q23" s="44">
        <f>P23/O23</f>
        <v/>
      </c>
      <c r="R23" s="45">
        <f>COUNTIF(E23:M23,"RA")</f>
        <v/>
      </c>
      <c r="S23" s="46">
        <f>COUNTIF(E23:M23,"UA")</f>
        <v/>
      </c>
      <c r="T23" s="46">
        <f>COUNTIF(E23:M23,"WH")</f>
        <v/>
      </c>
      <c r="U23" s="46" t="n"/>
      <c r="V23" s="47">
        <f>IF(R23&lt;&gt;0,"FAIL",IF(S23&gt;0,"AB",IF(T23&gt;0,"WH","PASS")))</f>
        <v/>
      </c>
    </row>
    <row r="24" spans="1:27">
      <c r="A24" s="37" t="n">
        <v>15</v>
      </c>
      <c r="B24" s="138" t="n">
        <v>113217104015</v>
      </c>
      <c r="C24" s="137" t="s">
        <v>38</v>
      </c>
      <c r="D24" s="128" t="s">
        <v>744</v>
      </c>
      <c r="E24" s="41" t="s">
        <v>622</v>
      </c>
      <c r="F24" s="41" t="s">
        <v>622</v>
      </c>
      <c r="G24" s="41" t="s">
        <v>622</v>
      </c>
      <c r="H24" s="41" t="s">
        <v>622</v>
      </c>
      <c r="I24" s="41" t="s">
        <v>622</v>
      </c>
      <c r="J24" s="41" t="s">
        <v>622</v>
      </c>
      <c r="K24" s="41" t="s">
        <v>622</v>
      </c>
      <c r="L24" s="41" t="s">
        <v>622</v>
      </c>
      <c r="M24" s="41" t="s">
        <v>622</v>
      </c>
      <c r="N24" s="42" t="n">
        <v>24</v>
      </c>
      <c r="O24" s="42">
        <f>IF(T24=0,24-SUMIF(E24:M24,"RA",$E$9:$M$9),0)</f>
        <v/>
      </c>
      <c r="P24" s="108">
        <f>(SUM(VLOOKUP(E24,$Y$10:$Z$17,2,FALSE)*E$9,VLOOKUP(F24,$Y$10:$Z$17,2,FALSE)*F$9,VLOOKUP(G24,$Y$10:$Z$17,2,FALSE)*G$9,VLOOKUP(H24,$Y$10:$Z$17,2,FALSE)*H$9,VLOOKUP(I24,$Y$10:$Z$17,2,FALSE)*I$9,VLOOKUP(J24,$Y$10:$Z$17,2,FALSE)*J$9,VLOOKUP(K24,$Y$10:$Z$17,2,FALSE)*K$9,VLOOKUP(L24,$Y$10:$Z$17,2,FALSE)*L$9,VLOOKUP(M24,$Y$10:$Z$17,2,FALSE)*M$9))</f>
        <v/>
      </c>
      <c r="Q24" s="44">
        <f>P24/O24</f>
        <v/>
      </c>
      <c r="R24" s="45">
        <f>COUNTIF(E24:M24,"RA")</f>
        <v/>
      </c>
      <c r="S24" s="46">
        <f>COUNTIF(E24:M24,"UA")</f>
        <v/>
      </c>
      <c r="T24" s="46">
        <f>COUNTIF(E24:M24,"WH")</f>
        <v/>
      </c>
      <c r="U24" s="46" t="n"/>
      <c r="V24" s="47">
        <f>IF(R24&lt;&gt;0,"FAIL",IF(S24&gt;0,"AB",IF(T24&gt;0,"WH","PASS")))</f>
        <v/>
      </c>
    </row>
    <row r="25" spans="1:27">
      <c r="A25" s="37" t="n">
        <v>16</v>
      </c>
      <c r="B25" s="137" t="n">
        <v>113217104016</v>
      </c>
      <c r="C25" s="137" t="s">
        <v>36</v>
      </c>
      <c r="D25" s="140" t="s">
        <v>633</v>
      </c>
      <c r="E25" s="41" t="s">
        <v>622</v>
      </c>
      <c r="F25" s="41" t="s">
        <v>622</v>
      </c>
      <c r="G25" s="41" t="s">
        <v>622</v>
      </c>
      <c r="H25" s="41" t="s">
        <v>622</v>
      </c>
      <c r="I25" s="41" t="s">
        <v>622</v>
      </c>
      <c r="J25" s="41" t="s">
        <v>622</v>
      </c>
      <c r="K25" s="41" t="s">
        <v>622</v>
      </c>
      <c r="L25" s="41" t="s">
        <v>622</v>
      </c>
      <c r="M25" s="41" t="s">
        <v>622</v>
      </c>
      <c r="N25" s="42" t="n">
        <v>24</v>
      </c>
      <c r="O25" s="42">
        <f>IF(T25=0,24-SUMIF(E25:M25,"RA",$E$9:$M$9),0)</f>
        <v/>
      </c>
      <c r="P25" s="108">
        <f>(SUM(VLOOKUP(E25,$Y$10:$Z$17,2,FALSE)*E$9,VLOOKUP(F25,$Y$10:$Z$17,2,FALSE)*F$9,VLOOKUP(G25,$Y$10:$Z$17,2,FALSE)*G$9,VLOOKUP(H25,$Y$10:$Z$17,2,FALSE)*H$9,VLOOKUP(I25,$Y$10:$Z$17,2,FALSE)*I$9,VLOOKUP(J25,$Y$10:$Z$17,2,FALSE)*J$9,VLOOKUP(K25,$Y$10:$Z$17,2,FALSE)*K$9,VLOOKUP(L25,$Y$10:$Z$17,2,FALSE)*L$9,VLOOKUP(M25,$Y$10:$Z$17,2,FALSE)*M$9))</f>
        <v/>
      </c>
      <c r="Q25" s="44">
        <f>P25/O25</f>
        <v/>
      </c>
      <c r="R25" s="45">
        <f>COUNTIF(E25:M25,"RA")</f>
        <v/>
      </c>
      <c r="S25" s="46">
        <f>COUNTIF(E25:M25,"UA")</f>
        <v/>
      </c>
      <c r="T25" s="46">
        <f>COUNTIF(E25:M25,"WH")</f>
        <v/>
      </c>
      <c r="U25" s="46" t="n"/>
      <c r="V25" s="47">
        <f>IF(R25&lt;&gt;0,"FAIL",IF(S25&gt;0,"AB",IF(T25&gt;0,"WH","PASS")))</f>
        <v/>
      </c>
    </row>
    <row r="26" spans="1:27">
      <c r="A26" s="37" t="n">
        <v>17</v>
      </c>
      <c r="B26" s="138" t="n">
        <v>113217104017</v>
      </c>
      <c r="C26" s="137" t="s">
        <v>38</v>
      </c>
      <c r="D26" s="128" t="s">
        <v>745</v>
      </c>
      <c r="E26" s="41" t="s">
        <v>622</v>
      </c>
      <c r="F26" s="41" t="s">
        <v>622</v>
      </c>
      <c r="G26" s="41" t="s">
        <v>622</v>
      </c>
      <c r="H26" s="41" t="s">
        <v>622</v>
      </c>
      <c r="I26" s="41" t="s">
        <v>622</v>
      </c>
      <c r="J26" s="41" t="s">
        <v>622</v>
      </c>
      <c r="K26" s="41" t="s">
        <v>622</v>
      </c>
      <c r="L26" s="41" t="s">
        <v>622</v>
      </c>
      <c r="M26" s="41" t="s">
        <v>622</v>
      </c>
      <c r="N26" s="42" t="n">
        <v>24</v>
      </c>
      <c r="O26" s="42">
        <f>IF(T26=0,24-SUMIF(E26:M26,"RA",$E$9:$M$9),0)</f>
        <v/>
      </c>
      <c r="P26" s="108">
        <f>(SUM(VLOOKUP(E26,$Y$10:$Z$17,2,FALSE)*E$9,VLOOKUP(F26,$Y$10:$Z$17,2,FALSE)*F$9,VLOOKUP(G26,$Y$10:$Z$17,2,FALSE)*G$9,VLOOKUP(H26,$Y$10:$Z$17,2,FALSE)*H$9,VLOOKUP(I26,$Y$10:$Z$17,2,FALSE)*I$9,VLOOKUP(J26,$Y$10:$Z$17,2,FALSE)*J$9,VLOOKUP(K26,$Y$10:$Z$17,2,FALSE)*K$9,VLOOKUP(L26,$Y$10:$Z$17,2,FALSE)*L$9,VLOOKUP(M26,$Y$10:$Z$17,2,FALSE)*M$9))</f>
        <v/>
      </c>
      <c r="Q26" s="44">
        <f>P26/O26</f>
        <v/>
      </c>
      <c r="R26" s="45">
        <f>COUNTIF(E26:M26,"RA")</f>
        <v/>
      </c>
      <c r="S26" s="46">
        <f>COUNTIF(E26:M26,"UA")</f>
        <v/>
      </c>
      <c r="T26" s="46">
        <f>COUNTIF(E26:M26,"WH")</f>
        <v/>
      </c>
      <c r="U26" s="46" t="n"/>
      <c r="V26" s="47">
        <f>IF(R26&lt;&gt;0,"FAIL",IF(S26&gt;0,"AB",IF(T26&gt;0,"WH","PASS")))</f>
        <v/>
      </c>
    </row>
    <row r="27" spans="1:27">
      <c r="A27" s="37" t="n">
        <v>18</v>
      </c>
      <c r="B27" s="138" t="n">
        <v>113217104018</v>
      </c>
      <c r="C27" s="137" t="s">
        <v>38</v>
      </c>
      <c r="D27" s="128" t="s">
        <v>746</v>
      </c>
      <c r="E27" s="41" t="s">
        <v>622</v>
      </c>
      <c r="F27" s="41" t="s">
        <v>622</v>
      </c>
      <c r="G27" s="41" t="s">
        <v>622</v>
      </c>
      <c r="H27" s="41" t="s">
        <v>622</v>
      </c>
      <c r="I27" s="41" t="s">
        <v>622</v>
      </c>
      <c r="J27" s="41" t="s">
        <v>622</v>
      </c>
      <c r="K27" s="41" t="s">
        <v>622</v>
      </c>
      <c r="L27" s="41" t="s">
        <v>622</v>
      </c>
      <c r="M27" s="41" t="s">
        <v>622</v>
      </c>
      <c r="N27" s="42" t="n">
        <v>24</v>
      </c>
      <c r="O27" s="42">
        <f>IF(T27=0,24-SUMIF(E27:M27,"RA",$E$9:$M$9),0)</f>
        <v/>
      </c>
      <c r="P27" s="108">
        <f>(SUM(VLOOKUP(E27,$Y$10:$Z$17,2,FALSE)*E$9,VLOOKUP(F27,$Y$10:$Z$17,2,FALSE)*F$9,VLOOKUP(G27,$Y$10:$Z$17,2,FALSE)*G$9,VLOOKUP(H27,$Y$10:$Z$17,2,FALSE)*H$9,VLOOKUP(I27,$Y$10:$Z$17,2,FALSE)*I$9,VLOOKUP(J27,$Y$10:$Z$17,2,FALSE)*J$9,VLOOKUP(K27,$Y$10:$Z$17,2,FALSE)*K$9,VLOOKUP(L27,$Y$10:$Z$17,2,FALSE)*L$9,VLOOKUP(M27,$Y$10:$Z$17,2,FALSE)*M$9))</f>
        <v/>
      </c>
      <c r="Q27" s="44">
        <f>P27/O27</f>
        <v/>
      </c>
      <c r="R27" s="45">
        <f>COUNTIF(E27:M27,"RA")</f>
        <v/>
      </c>
      <c r="S27" s="46">
        <f>COUNTIF(E27:M27,"UA")</f>
        <v/>
      </c>
      <c r="T27" s="46">
        <f>COUNTIF(E27:M27,"WH")</f>
        <v/>
      </c>
      <c r="U27" s="46" t="n"/>
      <c r="V27" s="47">
        <f>IF(R27&lt;&gt;0,"FAIL",IF(S27&gt;0,"AB",IF(T27&gt;0,"WH","PASS")))</f>
        <v/>
      </c>
    </row>
    <row r="28" spans="1:27">
      <c r="A28" s="37" t="n">
        <v>19</v>
      </c>
      <c r="B28" s="133" t="n">
        <v>113217104019</v>
      </c>
      <c r="C28" s="134" t="s">
        <v>37</v>
      </c>
      <c r="D28" s="129" t="s">
        <v>694</v>
      </c>
      <c r="E28" s="41" t="s">
        <v>622</v>
      </c>
      <c r="F28" s="41" t="s">
        <v>622</v>
      </c>
      <c r="G28" s="41" t="s">
        <v>622</v>
      </c>
      <c r="H28" s="41" t="s">
        <v>622</v>
      </c>
      <c r="I28" s="41" t="s">
        <v>622</v>
      </c>
      <c r="J28" s="41" t="s">
        <v>622</v>
      </c>
      <c r="K28" s="41" t="s">
        <v>622</v>
      </c>
      <c r="L28" s="41" t="s">
        <v>622</v>
      </c>
      <c r="M28" s="41" t="s">
        <v>622</v>
      </c>
      <c r="N28" s="42" t="n">
        <v>24</v>
      </c>
      <c r="O28" s="42">
        <f>IF(T28=0,24-SUMIF(E28:M28,"RA",$E$9:$M$9),0)</f>
        <v/>
      </c>
      <c r="P28" s="108">
        <f>(SUM(VLOOKUP(E28,$Y$10:$Z$17,2,FALSE)*E$9,VLOOKUP(F28,$Y$10:$Z$17,2,FALSE)*F$9,VLOOKUP(G28,$Y$10:$Z$17,2,FALSE)*G$9,VLOOKUP(H28,$Y$10:$Z$17,2,FALSE)*H$9,VLOOKUP(I28,$Y$10:$Z$17,2,FALSE)*I$9,VLOOKUP(J28,$Y$10:$Z$17,2,FALSE)*J$9,VLOOKUP(K28,$Y$10:$Z$17,2,FALSE)*K$9,VLOOKUP(L28,$Y$10:$Z$17,2,FALSE)*L$9,VLOOKUP(M28,$Y$10:$Z$17,2,FALSE)*M$9))</f>
        <v/>
      </c>
      <c r="Q28" s="44">
        <f>P28/O28</f>
        <v/>
      </c>
      <c r="R28" s="45">
        <f>COUNTIF(E28:M28,"RA")</f>
        <v/>
      </c>
      <c r="S28" s="46">
        <f>COUNTIF(E28:M28,"UA")</f>
        <v/>
      </c>
      <c r="T28" s="46">
        <f>COUNTIF(E28:M28,"WH")</f>
        <v/>
      </c>
      <c r="U28" s="46" t="n"/>
      <c r="V28" s="47">
        <f>IF(R28&lt;&gt;0,"FAIL",IF(S28&gt;0,"AB",IF(T28&gt;0,"WH","PASS")))</f>
        <v/>
      </c>
    </row>
    <row r="29" spans="1:27">
      <c r="A29" s="37" t="n">
        <v>20</v>
      </c>
      <c r="B29" s="138" t="n">
        <v>113217104020</v>
      </c>
      <c r="C29" s="137" t="s">
        <v>38</v>
      </c>
      <c r="D29" s="128" t="s">
        <v>747</v>
      </c>
      <c r="E29" s="41" t="s">
        <v>622</v>
      </c>
      <c r="F29" s="41" t="s">
        <v>622</v>
      </c>
      <c r="G29" s="41" t="s">
        <v>622</v>
      </c>
      <c r="H29" s="41" t="s">
        <v>622</v>
      </c>
      <c r="I29" s="41" t="s">
        <v>622</v>
      </c>
      <c r="J29" s="41" t="s">
        <v>622</v>
      </c>
      <c r="K29" s="41" t="s">
        <v>622</v>
      </c>
      <c r="L29" s="41" t="s">
        <v>622</v>
      </c>
      <c r="M29" s="41" t="s">
        <v>622</v>
      </c>
      <c r="N29" s="42" t="n">
        <v>24</v>
      </c>
      <c r="O29" s="42">
        <f>IF(T29=0,24-SUMIF(E29:M29,"RA",$E$9:$M$9),0)</f>
        <v/>
      </c>
      <c r="P29" s="108">
        <f>(SUM(VLOOKUP(E29,$Y$10:$Z$17,2,FALSE)*E$9,VLOOKUP(F29,$Y$10:$Z$17,2,FALSE)*F$9,VLOOKUP(G29,$Y$10:$Z$17,2,FALSE)*G$9,VLOOKUP(H29,$Y$10:$Z$17,2,FALSE)*H$9,VLOOKUP(I29,$Y$10:$Z$17,2,FALSE)*I$9,VLOOKUP(J29,$Y$10:$Z$17,2,FALSE)*J$9,VLOOKUP(K29,$Y$10:$Z$17,2,FALSE)*K$9,VLOOKUP(L29,$Y$10:$Z$17,2,FALSE)*L$9,VLOOKUP(M29,$Y$10:$Z$17,2,FALSE)*M$9))</f>
        <v/>
      </c>
      <c r="Q29" s="44">
        <f>P29/O29</f>
        <v/>
      </c>
      <c r="R29" s="45">
        <f>COUNTIF(E29:M29,"RA")</f>
        <v/>
      </c>
      <c r="S29" s="46">
        <f>COUNTIF(E29:M29,"UA")</f>
        <v/>
      </c>
      <c r="T29" s="46">
        <f>COUNTIF(E29:M29,"WH")</f>
        <v/>
      </c>
      <c r="U29" s="46" t="n"/>
      <c r="V29" s="47">
        <f>IF(R29&lt;&gt;0,"FAIL",IF(S29&gt;0,"AB",IF(T29&gt;0,"WH","PASS")))</f>
        <v/>
      </c>
    </row>
    <row r="30" spans="1:27">
      <c r="A30" s="37" t="n">
        <v>21</v>
      </c>
      <c r="B30" s="133" t="n">
        <v>113217104021</v>
      </c>
      <c r="C30" s="134" t="s">
        <v>37</v>
      </c>
      <c r="D30" s="129" t="s">
        <v>695</v>
      </c>
      <c r="E30" s="41" t="s">
        <v>622</v>
      </c>
      <c r="F30" s="41" t="s">
        <v>622</v>
      </c>
      <c r="G30" s="41" t="s">
        <v>622</v>
      </c>
      <c r="H30" s="41" t="s">
        <v>622</v>
      </c>
      <c r="I30" s="41" t="s">
        <v>622</v>
      </c>
      <c r="J30" s="41" t="s">
        <v>622</v>
      </c>
      <c r="K30" s="41" t="s">
        <v>622</v>
      </c>
      <c r="L30" s="41" t="s">
        <v>622</v>
      </c>
      <c r="M30" s="41" t="s">
        <v>622</v>
      </c>
      <c r="N30" s="42" t="n">
        <v>24</v>
      </c>
      <c r="O30" s="42">
        <f>IF(T30=0,24-SUMIF(E30:M30,"RA",$E$9:$M$9),0)</f>
        <v/>
      </c>
      <c r="P30" s="108">
        <f>(SUM(VLOOKUP(E30,$Y$10:$Z$17,2,FALSE)*E$9,VLOOKUP(F30,$Y$10:$Z$17,2,FALSE)*F$9,VLOOKUP(G30,$Y$10:$Z$17,2,FALSE)*G$9,VLOOKUP(H30,$Y$10:$Z$17,2,FALSE)*H$9,VLOOKUP(I30,$Y$10:$Z$17,2,FALSE)*I$9,VLOOKUP(J30,$Y$10:$Z$17,2,FALSE)*J$9,VLOOKUP(K30,$Y$10:$Z$17,2,FALSE)*K$9,VLOOKUP(L30,$Y$10:$Z$17,2,FALSE)*L$9,VLOOKUP(M30,$Y$10:$Z$17,2,FALSE)*M$9))</f>
        <v/>
      </c>
      <c r="Q30" s="44">
        <f>P30/O30</f>
        <v/>
      </c>
      <c r="R30" s="45">
        <f>COUNTIF(E30:M30,"RA")</f>
        <v/>
      </c>
      <c r="S30" s="46">
        <f>COUNTIF(E30:M30,"UA")</f>
        <v/>
      </c>
      <c r="T30" s="46">
        <f>COUNTIF(E30:M30,"WH")</f>
        <v/>
      </c>
      <c r="U30" s="46" t="n"/>
      <c r="V30" s="47">
        <f>IF(R30&lt;&gt;0,"FAIL",IF(S30&gt;0,"AB",IF(T30&gt;0,"WH","PASS")))</f>
        <v/>
      </c>
    </row>
    <row r="31" spans="1:27">
      <c r="A31" s="37" t="n">
        <v>22</v>
      </c>
      <c r="B31" s="138" t="n">
        <v>113217104022</v>
      </c>
      <c r="C31" s="137" t="s">
        <v>38</v>
      </c>
      <c r="D31" s="128" t="s">
        <v>748</v>
      </c>
      <c r="E31" s="41" t="s">
        <v>622</v>
      </c>
      <c r="F31" s="41" t="s">
        <v>622</v>
      </c>
      <c r="G31" s="41" t="s">
        <v>622</v>
      </c>
      <c r="H31" s="41" t="s">
        <v>622</v>
      </c>
      <c r="I31" s="41" t="s">
        <v>622</v>
      </c>
      <c r="J31" s="41" t="s">
        <v>622</v>
      </c>
      <c r="K31" s="41" t="s">
        <v>622</v>
      </c>
      <c r="L31" s="41" t="s">
        <v>622</v>
      </c>
      <c r="M31" s="41" t="s">
        <v>622</v>
      </c>
      <c r="N31" s="42" t="n">
        <v>24</v>
      </c>
      <c r="O31" s="42">
        <f>IF(T31=0,24-SUMIF(E31:M31,"RA",$E$9:$M$9),0)</f>
        <v/>
      </c>
      <c r="P31" s="108">
        <f>(SUM(VLOOKUP(E31,$Y$10:$Z$17,2,FALSE)*E$9,VLOOKUP(F31,$Y$10:$Z$17,2,FALSE)*F$9,VLOOKUP(G31,$Y$10:$Z$17,2,FALSE)*G$9,VLOOKUP(H31,$Y$10:$Z$17,2,FALSE)*H$9,VLOOKUP(I31,$Y$10:$Z$17,2,FALSE)*I$9,VLOOKUP(J31,$Y$10:$Z$17,2,FALSE)*J$9,VLOOKUP(K31,$Y$10:$Z$17,2,FALSE)*K$9,VLOOKUP(L31,$Y$10:$Z$17,2,FALSE)*L$9,VLOOKUP(M31,$Y$10:$Z$17,2,FALSE)*M$9))</f>
        <v/>
      </c>
      <c r="Q31" s="44">
        <f>P31/O31</f>
        <v/>
      </c>
      <c r="R31" s="45">
        <f>COUNTIF(E31:M31,"RA")</f>
        <v/>
      </c>
      <c r="S31" s="46">
        <f>COUNTIF(E31:M31,"UA")</f>
        <v/>
      </c>
      <c r="T31" s="46">
        <f>COUNTIF(E31:M31,"WH")</f>
        <v/>
      </c>
      <c r="U31" s="46" t="n"/>
      <c r="V31" s="47">
        <f>IF(R31&lt;&gt;0,"FAIL",IF(S31&gt;0,"AB",IF(T31&gt;0,"WH","PASS")))</f>
        <v/>
      </c>
    </row>
    <row r="32" spans="1:27">
      <c r="A32" s="37" t="n">
        <v>23</v>
      </c>
      <c r="B32" s="133" t="n">
        <v>113217104023</v>
      </c>
      <c r="C32" s="134" t="s">
        <v>37</v>
      </c>
      <c r="D32" s="129" t="s">
        <v>696</v>
      </c>
      <c r="E32" s="41" t="s">
        <v>622</v>
      </c>
      <c r="F32" s="41" t="s">
        <v>622</v>
      </c>
      <c r="G32" s="41" t="s">
        <v>622</v>
      </c>
      <c r="H32" s="41" t="s">
        <v>622</v>
      </c>
      <c r="I32" s="41" t="s">
        <v>622</v>
      </c>
      <c r="J32" s="41" t="s">
        <v>622</v>
      </c>
      <c r="K32" s="41" t="s">
        <v>622</v>
      </c>
      <c r="L32" s="41" t="s">
        <v>622</v>
      </c>
      <c r="M32" s="41" t="s">
        <v>622</v>
      </c>
      <c r="N32" s="42" t="n">
        <v>24</v>
      </c>
      <c r="O32" s="42">
        <f>IF(T32=0,24-SUMIF(E32:M32,"RA",$E$9:$M$9),0)</f>
        <v/>
      </c>
      <c r="P32" s="108">
        <f>(SUM(VLOOKUP(E32,$Y$10:$Z$17,2,FALSE)*E$9,VLOOKUP(F32,$Y$10:$Z$17,2,FALSE)*F$9,VLOOKUP(G32,$Y$10:$Z$17,2,FALSE)*G$9,VLOOKUP(H32,$Y$10:$Z$17,2,FALSE)*H$9,VLOOKUP(I32,$Y$10:$Z$17,2,FALSE)*I$9,VLOOKUP(J32,$Y$10:$Z$17,2,FALSE)*J$9,VLOOKUP(K32,$Y$10:$Z$17,2,FALSE)*K$9,VLOOKUP(L32,$Y$10:$Z$17,2,FALSE)*L$9,VLOOKUP(M32,$Y$10:$Z$17,2,FALSE)*M$9))</f>
        <v/>
      </c>
      <c r="Q32" s="44">
        <f>P32/O32</f>
        <v/>
      </c>
      <c r="R32" s="45">
        <f>COUNTIF(E32:M32,"RA")</f>
        <v/>
      </c>
      <c r="S32" s="46">
        <f>COUNTIF(E32:M32,"UA")</f>
        <v/>
      </c>
      <c r="T32" s="46">
        <f>COUNTIF(E32:M32,"WH")</f>
        <v/>
      </c>
      <c r="U32" s="46" t="n"/>
      <c r="V32" s="47">
        <f>IF(R32&lt;&gt;0,"FAIL",IF(S32&gt;0,"AB",IF(T32&gt;0,"WH","PASS")))</f>
        <v/>
      </c>
    </row>
    <row r="33" spans="1:27">
      <c r="A33" s="37" t="n">
        <v>24</v>
      </c>
      <c r="B33" s="133" t="n">
        <v>113217104024</v>
      </c>
      <c r="C33" s="134" t="s">
        <v>37</v>
      </c>
      <c r="D33" s="129" t="s">
        <v>697</v>
      </c>
      <c r="E33" s="41" t="s">
        <v>622</v>
      </c>
      <c r="F33" s="41" t="s">
        <v>622</v>
      </c>
      <c r="G33" s="41" t="s">
        <v>622</v>
      </c>
      <c r="H33" s="41" t="s">
        <v>622</v>
      </c>
      <c r="I33" s="41" t="s">
        <v>622</v>
      </c>
      <c r="J33" s="41" t="s">
        <v>622</v>
      </c>
      <c r="K33" s="41" t="s">
        <v>622</v>
      </c>
      <c r="L33" s="41" t="s">
        <v>622</v>
      </c>
      <c r="M33" s="41" t="s">
        <v>622</v>
      </c>
      <c r="N33" s="42" t="n">
        <v>24</v>
      </c>
      <c r="O33" s="42">
        <f>IF(T33=0,24-SUMIF(E33:M33,"RA",$E$9:$M$9),0)</f>
        <v/>
      </c>
      <c r="P33" s="108">
        <f>(SUM(VLOOKUP(E33,$Y$10:$Z$17,2,FALSE)*E$9,VLOOKUP(F33,$Y$10:$Z$17,2,FALSE)*F$9,VLOOKUP(G33,$Y$10:$Z$17,2,FALSE)*G$9,VLOOKUP(H33,$Y$10:$Z$17,2,FALSE)*H$9,VLOOKUP(I33,$Y$10:$Z$17,2,FALSE)*I$9,VLOOKUP(J33,$Y$10:$Z$17,2,FALSE)*J$9,VLOOKUP(K33,$Y$10:$Z$17,2,FALSE)*K$9,VLOOKUP(L33,$Y$10:$Z$17,2,FALSE)*L$9,VLOOKUP(M33,$Y$10:$Z$17,2,FALSE)*M$9))</f>
        <v/>
      </c>
      <c r="Q33" s="44">
        <f>P33/O33</f>
        <v/>
      </c>
      <c r="R33" s="45">
        <f>COUNTIF(E33:M33,"RA")</f>
        <v/>
      </c>
      <c r="S33" s="46">
        <f>COUNTIF(E33:M33,"UA")</f>
        <v/>
      </c>
      <c r="T33" s="46">
        <f>COUNTIF(E33:M33,"WH")</f>
        <v/>
      </c>
      <c r="U33" s="46" t="n"/>
      <c r="V33" s="47">
        <f>IF(R33&lt;&gt;0,"FAIL",IF(S33&gt;0,"AB",IF(T33&gt;0,"WH","PASS")))</f>
        <v/>
      </c>
    </row>
    <row r="34" spans="1:27">
      <c r="A34" s="37" t="n">
        <v>25</v>
      </c>
      <c r="B34" s="138" t="n">
        <v>113217104025</v>
      </c>
      <c r="C34" s="137" t="s">
        <v>38</v>
      </c>
      <c r="D34" s="128" t="s">
        <v>749</v>
      </c>
      <c r="E34" s="41" t="s">
        <v>622</v>
      </c>
      <c r="F34" s="41" t="s">
        <v>622</v>
      </c>
      <c r="G34" s="41" t="s">
        <v>622</v>
      </c>
      <c r="H34" s="41" t="s">
        <v>622</v>
      </c>
      <c r="I34" s="41" t="s">
        <v>622</v>
      </c>
      <c r="J34" s="41" t="s">
        <v>622</v>
      </c>
      <c r="K34" s="41" t="s">
        <v>622</v>
      </c>
      <c r="L34" s="41" t="s">
        <v>622</v>
      </c>
      <c r="M34" s="41" t="s">
        <v>622</v>
      </c>
      <c r="N34" s="42" t="n">
        <v>24</v>
      </c>
      <c r="O34" s="42">
        <f>IF(T34=0,24-SUMIF(E34:M34,"RA",$E$9:$M$9),0)</f>
        <v/>
      </c>
      <c r="P34" s="108">
        <f>(SUM(VLOOKUP(E34,$Y$10:$Z$17,2,FALSE)*E$9,VLOOKUP(F34,$Y$10:$Z$17,2,FALSE)*F$9,VLOOKUP(G34,$Y$10:$Z$17,2,FALSE)*G$9,VLOOKUP(H34,$Y$10:$Z$17,2,FALSE)*H$9,VLOOKUP(I34,$Y$10:$Z$17,2,FALSE)*I$9,VLOOKUP(J34,$Y$10:$Z$17,2,FALSE)*J$9,VLOOKUP(K34,$Y$10:$Z$17,2,FALSE)*K$9,VLOOKUP(L34,$Y$10:$Z$17,2,FALSE)*L$9,VLOOKUP(M34,$Y$10:$Z$17,2,FALSE)*M$9))</f>
        <v/>
      </c>
      <c r="Q34" s="44">
        <f>P34/O34</f>
        <v/>
      </c>
      <c r="R34" s="45">
        <f>COUNTIF(E34:M34,"RA")</f>
        <v/>
      </c>
      <c r="S34" s="46">
        <f>COUNTIF(E34:M34,"UA")</f>
        <v/>
      </c>
      <c r="T34" s="46">
        <f>COUNTIF(E34:M34,"WH")</f>
        <v/>
      </c>
      <c r="U34" s="46" t="n"/>
      <c r="V34" s="47">
        <f>IF(R34&lt;&gt;0,"FAIL",IF(S34&gt;0,"AB",IF(T34&gt;0,"WH","PASS")))</f>
        <v/>
      </c>
    </row>
    <row r="35" spans="1:27">
      <c r="A35" s="37" t="n">
        <v>26</v>
      </c>
      <c r="B35" s="133" t="n">
        <v>113217104026</v>
      </c>
      <c r="C35" s="134" t="s">
        <v>37</v>
      </c>
      <c r="D35" s="129" t="s">
        <v>698</v>
      </c>
      <c r="E35" s="41" t="s">
        <v>622</v>
      </c>
      <c r="F35" s="41" t="s">
        <v>622</v>
      </c>
      <c r="G35" s="41" t="s">
        <v>622</v>
      </c>
      <c r="H35" s="41" t="s">
        <v>622</v>
      </c>
      <c r="I35" s="41" t="s">
        <v>622</v>
      </c>
      <c r="J35" s="41" t="s">
        <v>622</v>
      </c>
      <c r="K35" s="41" t="s">
        <v>622</v>
      </c>
      <c r="L35" s="41" t="s">
        <v>622</v>
      </c>
      <c r="M35" s="41" t="s">
        <v>622</v>
      </c>
      <c r="N35" s="42" t="n">
        <v>24</v>
      </c>
      <c r="O35" s="42">
        <f>IF(T35=0,24-SUMIF(E35:M35,"RA",$E$9:$M$9),0)</f>
        <v/>
      </c>
      <c r="P35" s="108">
        <f>(SUM(VLOOKUP(E35,$Y$10:$Z$17,2,FALSE)*E$9,VLOOKUP(F35,$Y$10:$Z$17,2,FALSE)*F$9,VLOOKUP(G35,$Y$10:$Z$17,2,FALSE)*G$9,VLOOKUP(H35,$Y$10:$Z$17,2,FALSE)*H$9,VLOOKUP(I35,$Y$10:$Z$17,2,FALSE)*I$9,VLOOKUP(J35,$Y$10:$Z$17,2,FALSE)*J$9,VLOOKUP(K35,$Y$10:$Z$17,2,FALSE)*K$9,VLOOKUP(L35,$Y$10:$Z$17,2,FALSE)*L$9,VLOOKUP(M35,$Y$10:$Z$17,2,FALSE)*M$9))</f>
        <v/>
      </c>
      <c r="Q35" s="44">
        <f>P35/O35</f>
        <v/>
      </c>
      <c r="R35" s="45">
        <f>COUNTIF(E35:M35,"RA")</f>
        <v/>
      </c>
      <c r="S35" s="46">
        <f>COUNTIF(E35:M35,"UA")</f>
        <v/>
      </c>
      <c r="T35" s="46">
        <f>COUNTIF(E35:M35,"WH")</f>
        <v/>
      </c>
      <c r="U35" s="46" t="n"/>
      <c r="V35" s="47">
        <f>IF(R35&lt;&gt;0,"FAIL",IF(S35&gt;0,"AB",IF(T35&gt;0,"WH","PASS")))</f>
        <v/>
      </c>
    </row>
    <row r="36" spans="1:27">
      <c r="A36" s="37" t="n">
        <v>27</v>
      </c>
      <c r="B36" s="138" t="n">
        <v>113217104027</v>
      </c>
      <c r="C36" s="137" t="s">
        <v>38</v>
      </c>
      <c r="D36" s="128" t="s">
        <v>750</v>
      </c>
      <c r="E36" s="41" t="s">
        <v>622</v>
      </c>
      <c r="F36" s="41" t="s">
        <v>622</v>
      </c>
      <c r="G36" s="41" t="s">
        <v>622</v>
      </c>
      <c r="H36" s="41" t="s">
        <v>622</v>
      </c>
      <c r="I36" s="41" t="s">
        <v>622</v>
      </c>
      <c r="J36" s="41" t="s">
        <v>622</v>
      </c>
      <c r="K36" s="41" t="s">
        <v>622</v>
      </c>
      <c r="L36" s="41" t="s">
        <v>622</v>
      </c>
      <c r="M36" s="41" t="s">
        <v>622</v>
      </c>
      <c r="N36" s="42" t="n">
        <v>24</v>
      </c>
      <c r="O36" s="42">
        <f>IF(T36=0,24-SUMIF(E36:M36,"RA",$E$9:$M$9),0)</f>
        <v/>
      </c>
      <c r="P36" s="108">
        <f>(SUM(VLOOKUP(E36,$Y$10:$Z$17,2,FALSE)*E$9,VLOOKUP(F36,$Y$10:$Z$17,2,FALSE)*F$9,VLOOKUP(G36,$Y$10:$Z$17,2,FALSE)*G$9,VLOOKUP(H36,$Y$10:$Z$17,2,FALSE)*H$9,VLOOKUP(I36,$Y$10:$Z$17,2,FALSE)*I$9,VLOOKUP(J36,$Y$10:$Z$17,2,FALSE)*J$9,VLOOKUP(K36,$Y$10:$Z$17,2,FALSE)*K$9,VLOOKUP(L36,$Y$10:$Z$17,2,FALSE)*L$9,VLOOKUP(M36,$Y$10:$Z$17,2,FALSE)*M$9))</f>
        <v/>
      </c>
      <c r="Q36" s="44">
        <f>P36/O36</f>
        <v/>
      </c>
      <c r="R36" s="45">
        <f>COUNTIF(E36:M36,"RA")</f>
        <v/>
      </c>
      <c r="S36" s="46">
        <f>COUNTIF(E36:M36,"UA")</f>
        <v/>
      </c>
      <c r="T36" s="46">
        <f>COUNTIF(E36:M36,"WH")</f>
        <v/>
      </c>
      <c r="U36" s="46" t="n"/>
      <c r="V36" s="47">
        <f>IF(R36&lt;&gt;0,"FAIL",IF(S36&gt;0,"AB",IF(T36&gt;0,"WH","PASS")))</f>
        <v/>
      </c>
    </row>
    <row r="37" spans="1:27">
      <c r="A37" s="37" t="n">
        <v>28</v>
      </c>
      <c r="B37" s="137" t="n">
        <v>113217104028</v>
      </c>
      <c r="C37" s="137" t="s">
        <v>36</v>
      </c>
      <c r="D37" s="140" t="s">
        <v>305</v>
      </c>
      <c r="E37" s="41" t="s">
        <v>622</v>
      </c>
      <c r="F37" s="41" t="s">
        <v>622</v>
      </c>
      <c r="G37" s="41" t="s">
        <v>622</v>
      </c>
      <c r="H37" s="41" t="s">
        <v>622</v>
      </c>
      <c r="I37" s="41" t="s">
        <v>622</v>
      </c>
      <c r="J37" s="41" t="s">
        <v>622</v>
      </c>
      <c r="K37" s="41" t="s">
        <v>622</v>
      </c>
      <c r="L37" s="41" t="s">
        <v>622</v>
      </c>
      <c r="M37" s="41" t="s">
        <v>622</v>
      </c>
      <c r="N37" s="42" t="n">
        <v>24</v>
      </c>
      <c r="O37" s="42">
        <f>IF(T37=0,24-SUMIF(E37:M37,"RA",$E$9:$M$9),0)</f>
        <v/>
      </c>
      <c r="P37" s="108">
        <f>(SUM(VLOOKUP(E37,$Y$10:$Z$17,2,FALSE)*E$9,VLOOKUP(F37,$Y$10:$Z$17,2,FALSE)*F$9,VLOOKUP(G37,$Y$10:$Z$17,2,FALSE)*G$9,VLOOKUP(H37,$Y$10:$Z$17,2,FALSE)*H$9,VLOOKUP(I37,$Y$10:$Z$17,2,FALSE)*I$9,VLOOKUP(J37,$Y$10:$Z$17,2,FALSE)*J$9,VLOOKUP(K37,$Y$10:$Z$17,2,FALSE)*K$9,VLOOKUP(L37,$Y$10:$Z$17,2,FALSE)*L$9,VLOOKUP(M37,$Y$10:$Z$17,2,FALSE)*M$9))</f>
        <v/>
      </c>
      <c r="Q37" s="44">
        <f>P37/O37</f>
        <v/>
      </c>
      <c r="R37" s="45">
        <f>COUNTIF(E37:M37,"RA")</f>
        <v/>
      </c>
      <c r="S37" s="46">
        <f>COUNTIF(E37:M37,"UA")</f>
        <v/>
      </c>
      <c r="T37" s="46">
        <f>COUNTIF(E37:M37,"WH")</f>
        <v/>
      </c>
      <c r="U37" s="46" t="n"/>
      <c r="V37" s="47">
        <f>IF(R37&lt;&gt;0,"FAIL",IF(S37&gt;0,"AB",IF(T37&gt;0,"WH","PASS")))</f>
        <v/>
      </c>
    </row>
    <row r="38" spans="1:27">
      <c r="A38" s="37" t="n">
        <v>29</v>
      </c>
      <c r="B38" s="137" t="n">
        <v>113217104029</v>
      </c>
      <c r="C38" s="137" t="s">
        <v>36</v>
      </c>
      <c r="D38" s="142" t="s">
        <v>637</v>
      </c>
      <c r="E38" s="41" t="s">
        <v>622</v>
      </c>
      <c r="F38" s="41" t="s">
        <v>622</v>
      </c>
      <c r="G38" s="41" t="s">
        <v>622</v>
      </c>
      <c r="H38" s="41" t="s">
        <v>622</v>
      </c>
      <c r="I38" s="41" t="s">
        <v>622</v>
      </c>
      <c r="J38" s="41" t="s">
        <v>622</v>
      </c>
      <c r="K38" s="41" t="s">
        <v>622</v>
      </c>
      <c r="L38" s="41" t="s">
        <v>622</v>
      </c>
      <c r="M38" s="41" t="s">
        <v>622</v>
      </c>
      <c r="N38" s="42" t="n">
        <v>24</v>
      </c>
      <c r="O38" s="42">
        <f>IF(T38=0,24-SUMIF(E38:M38,"RA",$E$9:$M$9),0)</f>
        <v/>
      </c>
      <c r="P38" s="108">
        <f>(SUM(VLOOKUP(E38,$Y$10:$Z$17,2,FALSE)*E$9,VLOOKUP(F38,$Y$10:$Z$17,2,FALSE)*F$9,VLOOKUP(G38,$Y$10:$Z$17,2,FALSE)*G$9,VLOOKUP(H38,$Y$10:$Z$17,2,FALSE)*H$9,VLOOKUP(I38,$Y$10:$Z$17,2,FALSE)*I$9,VLOOKUP(J38,$Y$10:$Z$17,2,FALSE)*J$9,VLOOKUP(K38,$Y$10:$Z$17,2,FALSE)*K$9,VLOOKUP(L38,$Y$10:$Z$17,2,FALSE)*L$9,VLOOKUP(M38,$Y$10:$Z$17,2,FALSE)*M$9))</f>
        <v/>
      </c>
      <c r="Q38" s="44">
        <f>P38/O38</f>
        <v/>
      </c>
      <c r="R38" s="45">
        <f>COUNTIF(E38:M38,"RA")</f>
        <v/>
      </c>
      <c r="S38" s="46">
        <f>COUNTIF(E38:M38,"UA")</f>
        <v/>
      </c>
      <c r="T38" s="46">
        <f>COUNTIF(E38:M38,"WH")</f>
        <v/>
      </c>
      <c r="U38" s="46" t="n"/>
      <c r="V38" s="47">
        <f>IF(R38&lt;&gt;0,"FAIL",IF(S38&gt;0,"AB",IF(T38&gt;0,"WH","PASS")))</f>
        <v/>
      </c>
    </row>
    <row r="39" spans="1:27">
      <c r="A39" s="37" t="n">
        <v>30</v>
      </c>
      <c r="B39" s="137" t="n">
        <v>113217104030</v>
      </c>
      <c r="C39" s="137" t="s">
        <v>36</v>
      </c>
      <c r="D39" s="140" t="s">
        <v>640</v>
      </c>
      <c r="E39" s="41" t="s">
        <v>622</v>
      </c>
      <c r="F39" s="41" t="s">
        <v>622</v>
      </c>
      <c r="G39" s="41" t="s">
        <v>622</v>
      </c>
      <c r="H39" s="41" t="s">
        <v>622</v>
      </c>
      <c r="I39" s="41" t="s">
        <v>622</v>
      </c>
      <c r="J39" s="41" t="s">
        <v>622</v>
      </c>
      <c r="K39" s="41" t="s">
        <v>622</v>
      </c>
      <c r="L39" s="41" t="s">
        <v>622</v>
      </c>
      <c r="M39" s="41" t="s">
        <v>622</v>
      </c>
      <c r="N39" s="42" t="n">
        <v>24</v>
      </c>
      <c r="O39" s="42">
        <f>IF(T39=0,24-SUMIF(E39:M39,"RA",$E$9:$M$9),0)</f>
        <v/>
      </c>
      <c r="P39" s="108">
        <f>(SUM(VLOOKUP(E39,$Y$10:$Z$17,2,FALSE)*E$9,VLOOKUP(F39,$Y$10:$Z$17,2,FALSE)*F$9,VLOOKUP(G39,$Y$10:$Z$17,2,FALSE)*G$9,VLOOKUP(H39,$Y$10:$Z$17,2,FALSE)*H$9,VLOOKUP(I39,$Y$10:$Z$17,2,FALSE)*I$9,VLOOKUP(J39,$Y$10:$Z$17,2,FALSE)*J$9,VLOOKUP(K39,$Y$10:$Z$17,2,FALSE)*K$9,VLOOKUP(L39,$Y$10:$Z$17,2,FALSE)*L$9,VLOOKUP(M39,$Y$10:$Z$17,2,FALSE)*M$9))</f>
        <v/>
      </c>
      <c r="Q39" s="44">
        <f>P39/O39</f>
        <v/>
      </c>
      <c r="R39" s="45">
        <f>COUNTIF(E39:M39,"RA")</f>
        <v/>
      </c>
      <c r="S39" s="46">
        <f>COUNTIF(E39:M39,"UA")</f>
        <v/>
      </c>
      <c r="T39" s="46">
        <f>COUNTIF(E39:M39,"WH")</f>
        <v/>
      </c>
      <c r="U39" s="46" t="n"/>
      <c r="V39" s="47">
        <f>IF(R39&lt;&gt;0,"FAIL",IF(S39&gt;0,"AB",IF(T39&gt;0,"WH","PASS")))</f>
        <v/>
      </c>
    </row>
    <row r="40" spans="1:27">
      <c r="A40" s="37" t="n">
        <v>31</v>
      </c>
      <c r="B40" s="133" t="n">
        <v>113217104031</v>
      </c>
      <c r="C40" s="134" t="s">
        <v>37</v>
      </c>
      <c r="D40" s="129" t="s">
        <v>699</v>
      </c>
      <c r="E40" s="41" t="s">
        <v>622</v>
      </c>
      <c r="F40" s="41" t="s">
        <v>622</v>
      </c>
      <c r="G40" s="41" t="s">
        <v>622</v>
      </c>
      <c r="H40" s="41" t="s">
        <v>622</v>
      </c>
      <c r="I40" s="41" t="s">
        <v>622</v>
      </c>
      <c r="J40" s="41" t="s">
        <v>622</v>
      </c>
      <c r="K40" s="41" t="s">
        <v>622</v>
      </c>
      <c r="L40" s="41" t="s">
        <v>622</v>
      </c>
      <c r="M40" s="41" t="s">
        <v>622</v>
      </c>
      <c r="N40" s="42" t="n">
        <v>24</v>
      </c>
      <c r="O40" s="42">
        <f>IF(T40=0,24-SUMIF(E40:M40,"RA",$E$9:$M$9),0)</f>
        <v/>
      </c>
      <c r="P40" s="108">
        <f>(SUM(VLOOKUP(E40,$Y$10:$Z$17,2,FALSE)*E$9,VLOOKUP(F40,$Y$10:$Z$17,2,FALSE)*F$9,VLOOKUP(G40,$Y$10:$Z$17,2,FALSE)*G$9,VLOOKUP(H40,$Y$10:$Z$17,2,FALSE)*H$9,VLOOKUP(I40,$Y$10:$Z$17,2,FALSE)*I$9,VLOOKUP(J40,$Y$10:$Z$17,2,FALSE)*J$9,VLOOKUP(K40,$Y$10:$Z$17,2,FALSE)*K$9,VLOOKUP(L40,$Y$10:$Z$17,2,FALSE)*L$9,VLOOKUP(M40,$Y$10:$Z$17,2,FALSE)*M$9))</f>
        <v/>
      </c>
      <c r="Q40" s="44">
        <f>P40/O40</f>
        <v/>
      </c>
      <c r="R40" s="45">
        <f>COUNTIF(E40:M40,"RA")</f>
        <v/>
      </c>
      <c r="S40" s="46">
        <f>COUNTIF(E40:M40,"UA")</f>
        <v/>
      </c>
      <c r="T40" s="46">
        <f>COUNTIF(E40:M40,"WH")</f>
        <v/>
      </c>
      <c r="U40" s="46" t="n"/>
      <c r="V40" s="47">
        <f>IF(R40&lt;&gt;0,"FAIL",IF(S40&gt;0,"AB",IF(T40&gt;0,"WH","PASS")))</f>
        <v/>
      </c>
    </row>
    <row r="41" spans="1:27">
      <c r="A41" s="37" t="n">
        <v>32</v>
      </c>
      <c r="B41" s="133" t="n">
        <v>113217104032</v>
      </c>
      <c r="C41" s="134" t="s">
        <v>37</v>
      </c>
      <c r="D41" s="129" t="s">
        <v>700</v>
      </c>
      <c r="E41" s="41" t="s">
        <v>622</v>
      </c>
      <c r="F41" s="41" t="s">
        <v>622</v>
      </c>
      <c r="G41" s="41" t="s">
        <v>622</v>
      </c>
      <c r="H41" s="41" t="s">
        <v>622</v>
      </c>
      <c r="I41" s="41" t="s">
        <v>622</v>
      </c>
      <c r="J41" s="41" t="s">
        <v>622</v>
      </c>
      <c r="K41" s="41" t="s">
        <v>622</v>
      </c>
      <c r="L41" s="41" t="s">
        <v>622</v>
      </c>
      <c r="M41" s="41" t="s">
        <v>622</v>
      </c>
      <c r="N41" s="42" t="n">
        <v>24</v>
      </c>
      <c r="O41" s="42">
        <f>IF(T41=0,24-SUMIF(E41:M41,"RA",$E$9:$M$9),0)</f>
        <v/>
      </c>
      <c r="P41" s="108">
        <f>(SUM(VLOOKUP(E41,$Y$10:$Z$17,2,FALSE)*E$9,VLOOKUP(F41,$Y$10:$Z$17,2,FALSE)*F$9,VLOOKUP(G41,$Y$10:$Z$17,2,FALSE)*G$9,VLOOKUP(H41,$Y$10:$Z$17,2,FALSE)*H$9,VLOOKUP(I41,$Y$10:$Z$17,2,FALSE)*I$9,VLOOKUP(J41,$Y$10:$Z$17,2,FALSE)*J$9,VLOOKUP(K41,$Y$10:$Z$17,2,FALSE)*K$9,VLOOKUP(L41,$Y$10:$Z$17,2,FALSE)*L$9,VLOOKUP(M41,$Y$10:$Z$17,2,FALSE)*M$9))</f>
        <v/>
      </c>
      <c r="Q41" s="44">
        <f>P41/O41</f>
        <v/>
      </c>
      <c r="R41" s="45">
        <f>COUNTIF(E41:M41,"RA")</f>
        <v/>
      </c>
      <c r="S41" s="46">
        <f>COUNTIF(E41:M41,"UA")</f>
        <v/>
      </c>
      <c r="T41" s="46">
        <f>COUNTIF(E41:M41,"WH")</f>
        <v/>
      </c>
      <c r="U41" s="46" t="n"/>
      <c r="V41" s="47">
        <f>IF(R41&lt;&gt;0,"FAIL",IF(S41&gt;0,"AB",IF(T41&gt;0,"WH","PASS")))</f>
        <v/>
      </c>
    </row>
    <row r="42" spans="1:27">
      <c r="A42" s="37" t="n">
        <v>33</v>
      </c>
      <c r="B42" s="133" t="n">
        <v>113217104033</v>
      </c>
      <c r="C42" s="134" t="s">
        <v>37</v>
      </c>
      <c r="D42" s="129" t="s">
        <v>701</v>
      </c>
      <c r="E42" s="41" t="s">
        <v>622</v>
      </c>
      <c r="F42" s="41" t="s">
        <v>622</v>
      </c>
      <c r="G42" s="41" t="s">
        <v>622</v>
      </c>
      <c r="H42" s="41" t="s">
        <v>622</v>
      </c>
      <c r="I42" s="41" t="s">
        <v>622</v>
      </c>
      <c r="J42" s="41" t="s">
        <v>622</v>
      </c>
      <c r="K42" s="41" t="s">
        <v>622</v>
      </c>
      <c r="L42" s="41" t="s">
        <v>622</v>
      </c>
      <c r="M42" s="41" t="s">
        <v>622</v>
      </c>
      <c r="N42" s="42" t="n">
        <v>24</v>
      </c>
      <c r="O42" s="42">
        <f>IF(T42=0,24-SUMIF(E42:M42,"RA",$E$9:$M$9),0)</f>
        <v/>
      </c>
      <c r="P42" s="108">
        <f>(SUM(VLOOKUP(E42,$Y$10:$Z$17,2,FALSE)*E$9,VLOOKUP(F42,$Y$10:$Z$17,2,FALSE)*F$9,VLOOKUP(G42,$Y$10:$Z$17,2,FALSE)*G$9,VLOOKUP(H42,$Y$10:$Z$17,2,FALSE)*H$9,VLOOKUP(I42,$Y$10:$Z$17,2,FALSE)*I$9,VLOOKUP(J42,$Y$10:$Z$17,2,FALSE)*J$9,VLOOKUP(K42,$Y$10:$Z$17,2,FALSE)*K$9,VLOOKUP(L42,$Y$10:$Z$17,2,FALSE)*L$9,VLOOKUP(M42,$Y$10:$Z$17,2,FALSE)*M$9))</f>
        <v/>
      </c>
      <c r="Q42" s="44">
        <f>P42/O42</f>
        <v/>
      </c>
      <c r="R42" s="45">
        <f>COUNTIF(E42:M42,"RA")</f>
        <v/>
      </c>
      <c r="S42" s="46">
        <f>COUNTIF(E42:M42,"UA")</f>
        <v/>
      </c>
      <c r="T42" s="46">
        <f>COUNTIF(E42:M42,"WH")</f>
        <v/>
      </c>
      <c r="U42" s="46" t="n"/>
      <c r="V42" s="47">
        <f>IF(R42&lt;&gt;0,"FAIL",IF(S42&gt;0,"AB",IF(T42&gt;0,"WH","PASS")))</f>
        <v/>
      </c>
    </row>
    <row r="43" spans="1:27">
      <c r="A43" s="37" t="n">
        <v>34</v>
      </c>
      <c r="B43" s="138" t="n">
        <v>113217104034</v>
      </c>
      <c r="C43" s="137" t="s">
        <v>38</v>
      </c>
      <c r="D43" s="128" t="s">
        <v>751</v>
      </c>
      <c r="E43" s="41" t="s">
        <v>622</v>
      </c>
      <c r="F43" s="41" t="s">
        <v>622</v>
      </c>
      <c r="G43" s="41" t="s">
        <v>622</v>
      </c>
      <c r="H43" s="41" t="s">
        <v>622</v>
      </c>
      <c r="I43" s="41" t="s">
        <v>622</v>
      </c>
      <c r="J43" s="41" t="s">
        <v>622</v>
      </c>
      <c r="K43" s="41" t="s">
        <v>622</v>
      </c>
      <c r="L43" s="41" t="s">
        <v>622</v>
      </c>
      <c r="M43" s="41" t="s">
        <v>622</v>
      </c>
      <c r="N43" s="42" t="n">
        <v>24</v>
      </c>
      <c r="O43" s="42">
        <f>IF(T43=0,24-SUMIF(E43:M43,"RA",$E$9:$M$9),0)</f>
        <v/>
      </c>
      <c r="P43" s="108">
        <f>(SUM(VLOOKUP(E43,$Y$10:$Z$17,2,FALSE)*E$9,VLOOKUP(F43,$Y$10:$Z$17,2,FALSE)*F$9,VLOOKUP(G43,$Y$10:$Z$17,2,FALSE)*G$9,VLOOKUP(H43,$Y$10:$Z$17,2,FALSE)*H$9,VLOOKUP(I43,$Y$10:$Z$17,2,FALSE)*I$9,VLOOKUP(J43,$Y$10:$Z$17,2,FALSE)*J$9,VLOOKUP(K43,$Y$10:$Z$17,2,FALSE)*K$9,VLOOKUP(L43,$Y$10:$Z$17,2,FALSE)*L$9,VLOOKUP(M43,$Y$10:$Z$17,2,FALSE)*M$9))</f>
        <v/>
      </c>
      <c r="Q43" s="44">
        <f>P43/O43</f>
        <v/>
      </c>
      <c r="R43" s="45">
        <f>COUNTIF(E43:M43,"RA")</f>
        <v/>
      </c>
      <c r="S43" s="46">
        <f>COUNTIF(E43:M43,"UA")</f>
        <v/>
      </c>
      <c r="T43" s="46">
        <f>COUNTIF(E43:M43,"WH")</f>
        <v/>
      </c>
      <c r="U43" s="46" t="n"/>
      <c r="V43" s="47">
        <f>IF(R43&lt;&gt;0,"FAIL",IF(S43&gt;0,"AB",IF(T43&gt;0,"WH","PASS")))</f>
        <v/>
      </c>
    </row>
    <row r="44" spans="1:27">
      <c r="A44" s="37" t="n">
        <v>35</v>
      </c>
      <c r="B44" s="138" t="n">
        <v>113217104035</v>
      </c>
      <c r="C44" s="137" t="s">
        <v>38</v>
      </c>
      <c r="D44" s="128" t="s">
        <v>752</v>
      </c>
      <c r="E44" s="41" t="s">
        <v>622</v>
      </c>
      <c r="F44" s="41" t="s">
        <v>622</v>
      </c>
      <c r="G44" s="41" t="s">
        <v>622</v>
      </c>
      <c r="H44" s="41" t="s">
        <v>622</v>
      </c>
      <c r="I44" s="41" t="s">
        <v>622</v>
      </c>
      <c r="J44" s="41" t="s">
        <v>622</v>
      </c>
      <c r="K44" s="41" t="s">
        <v>622</v>
      </c>
      <c r="L44" s="41" t="s">
        <v>622</v>
      </c>
      <c r="M44" s="41" t="s">
        <v>622</v>
      </c>
      <c r="N44" s="42" t="n">
        <v>24</v>
      </c>
      <c r="O44" s="42">
        <f>IF(T44=0,24-SUMIF(E44:M44,"RA",$E$9:$M$9),0)</f>
        <v/>
      </c>
      <c r="P44" s="108">
        <f>(SUM(VLOOKUP(E44,$Y$10:$Z$17,2,FALSE)*E$9,VLOOKUP(F44,$Y$10:$Z$17,2,FALSE)*F$9,VLOOKUP(G44,$Y$10:$Z$17,2,FALSE)*G$9,VLOOKUP(H44,$Y$10:$Z$17,2,FALSE)*H$9,VLOOKUP(I44,$Y$10:$Z$17,2,FALSE)*I$9,VLOOKUP(J44,$Y$10:$Z$17,2,FALSE)*J$9,VLOOKUP(K44,$Y$10:$Z$17,2,FALSE)*K$9,VLOOKUP(L44,$Y$10:$Z$17,2,FALSE)*L$9,VLOOKUP(M44,$Y$10:$Z$17,2,FALSE)*M$9))</f>
        <v/>
      </c>
      <c r="Q44" s="44">
        <f>P44/O44</f>
        <v/>
      </c>
      <c r="R44" s="45">
        <f>COUNTIF(E44:M44,"RA")</f>
        <v/>
      </c>
      <c r="S44" s="46">
        <f>COUNTIF(E44:M44,"UA")</f>
        <v/>
      </c>
      <c r="T44" s="46">
        <f>COUNTIF(E44:M44,"WH")</f>
        <v/>
      </c>
      <c r="U44" s="46" t="n"/>
      <c r="V44" s="47">
        <f>IF(R44&lt;&gt;0,"FAIL",IF(S44&gt;0,"AB",IF(T44&gt;0,"WH","PASS")))</f>
        <v/>
      </c>
    </row>
    <row r="45" spans="1:27">
      <c r="A45" s="37" t="n">
        <v>36</v>
      </c>
      <c r="B45" s="133" t="n">
        <v>113217104036</v>
      </c>
      <c r="C45" s="134" t="s">
        <v>37</v>
      </c>
      <c r="D45" s="129" t="s">
        <v>702</v>
      </c>
      <c r="E45" s="41" t="s">
        <v>622</v>
      </c>
      <c r="F45" s="41" t="s">
        <v>622</v>
      </c>
      <c r="G45" s="41" t="s">
        <v>622</v>
      </c>
      <c r="H45" s="41" t="s">
        <v>622</v>
      </c>
      <c r="I45" s="41" t="s">
        <v>622</v>
      </c>
      <c r="J45" s="41" t="s">
        <v>622</v>
      </c>
      <c r="K45" s="41" t="s">
        <v>622</v>
      </c>
      <c r="L45" s="41" t="s">
        <v>622</v>
      </c>
      <c r="M45" s="41" t="s">
        <v>622</v>
      </c>
      <c r="N45" s="42" t="n">
        <v>24</v>
      </c>
      <c r="O45" s="42">
        <f>IF(T45=0,24-SUMIF(E45:M45,"RA",$E$9:$M$9),0)</f>
        <v/>
      </c>
      <c r="P45" s="108">
        <f>(SUM(VLOOKUP(E45,$Y$10:$Z$17,2,FALSE)*E$9,VLOOKUP(F45,$Y$10:$Z$17,2,FALSE)*F$9,VLOOKUP(G45,$Y$10:$Z$17,2,FALSE)*G$9,VLOOKUP(H45,$Y$10:$Z$17,2,FALSE)*H$9,VLOOKUP(I45,$Y$10:$Z$17,2,FALSE)*I$9,VLOOKUP(J45,$Y$10:$Z$17,2,FALSE)*J$9,VLOOKUP(K45,$Y$10:$Z$17,2,FALSE)*K$9,VLOOKUP(L45,$Y$10:$Z$17,2,FALSE)*L$9,VLOOKUP(M45,$Y$10:$Z$17,2,FALSE)*M$9))</f>
        <v/>
      </c>
      <c r="Q45" s="44">
        <f>P45/O45</f>
        <v/>
      </c>
      <c r="R45" s="45">
        <f>COUNTIF(E45:M45,"RA")</f>
        <v/>
      </c>
      <c r="S45" s="46">
        <f>COUNTIF(E45:M45,"UA")</f>
        <v/>
      </c>
      <c r="T45" s="46">
        <f>COUNTIF(E45:M45,"WH")</f>
        <v/>
      </c>
      <c r="U45" s="46" t="n"/>
      <c r="V45" s="47">
        <f>IF(R45&lt;&gt;0,"FAIL",IF(S45&gt;0,"AB",IF(T45&gt;0,"WH","PASS")))</f>
        <v/>
      </c>
    </row>
    <row r="46" spans="1:27">
      <c r="A46" s="37" t="n">
        <v>37</v>
      </c>
      <c r="B46" s="138" t="n">
        <v>113217104037</v>
      </c>
      <c r="C46" s="137" t="s">
        <v>38</v>
      </c>
      <c r="D46" s="128" t="s">
        <v>753</v>
      </c>
      <c r="E46" s="41" t="s">
        <v>622</v>
      </c>
      <c r="F46" s="41" t="s">
        <v>622</v>
      </c>
      <c r="G46" s="41" t="s">
        <v>622</v>
      </c>
      <c r="H46" s="41" t="s">
        <v>622</v>
      </c>
      <c r="I46" s="41" t="s">
        <v>622</v>
      </c>
      <c r="J46" s="41" t="s">
        <v>622</v>
      </c>
      <c r="K46" s="41" t="s">
        <v>622</v>
      </c>
      <c r="L46" s="41" t="s">
        <v>622</v>
      </c>
      <c r="M46" s="41" t="s">
        <v>622</v>
      </c>
      <c r="N46" s="42" t="n">
        <v>24</v>
      </c>
      <c r="O46" s="42">
        <f>IF(T46=0,24-SUMIF(E46:M46,"RA",$E$9:$M$9),0)</f>
        <v/>
      </c>
      <c r="P46" s="108">
        <f>(SUM(VLOOKUP(E46,$Y$10:$Z$17,2,FALSE)*E$9,VLOOKUP(F46,$Y$10:$Z$17,2,FALSE)*F$9,VLOOKUP(G46,$Y$10:$Z$17,2,FALSE)*G$9,VLOOKUP(H46,$Y$10:$Z$17,2,FALSE)*H$9,VLOOKUP(I46,$Y$10:$Z$17,2,FALSE)*I$9,VLOOKUP(J46,$Y$10:$Z$17,2,FALSE)*J$9,VLOOKUP(K46,$Y$10:$Z$17,2,FALSE)*K$9,VLOOKUP(L46,$Y$10:$Z$17,2,FALSE)*L$9,VLOOKUP(M46,$Y$10:$Z$17,2,FALSE)*M$9))</f>
        <v/>
      </c>
      <c r="Q46" s="44">
        <f>P46/O46</f>
        <v/>
      </c>
      <c r="R46" s="45">
        <f>COUNTIF(E46:M46,"RA")</f>
        <v/>
      </c>
      <c r="S46" s="46">
        <f>COUNTIF(E46:M46,"UA")</f>
        <v/>
      </c>
      <c r="T46" s="46">
        <f>COUNTIF(E46:M46,"WH")</f>
        <v/>
      </c>
      <c r="U46" s="46" t="n"/>
      <c r="V46" s="47">
        <f>IF(R46&lt;&gt;0,"FAIL",IF(S46&gt;0,"AB",IF(T46&gt;0,"WH","PASS")))</f>
        <v/>
      </c>
    </row>
    <row r="47" spans="1:27">
      <c r="A47" s="37" t="n">
        <v>38</v>
      </c>
      <c r="B47" s="133" t="n">
        <v>113217104038</v>
      </c>
      <c r="C47" s="134" t="s">
        <v>37</v>
      </c>
      <c r="D47" s="129" t="s">
        <v>703</v>
      </c>
      <c r="E47" s="41" t="s">
        <v>622</v>
      </c>
      <c r="F47" s="41" t="s">
        <v>622</v>
      </c>
      <c r="G47" s="41" t="s">
        <v>622</v>
      </c>
      <c r="H47" s="41" t="s">
        <v>622</v>
      </c>
      <c r="I47" s="41" t="s">
        <v>622</v>
      </c>
      <c r="J47" s="41" t="s">
        <v>622</v>
      </c>
      <c r="K47" s="41" t="s">
        <v>622</v>
      </c>
      <c r="L47" s="41" t="s">
        <v>622</v>
      </c>
      <c r="M47" s="41" t="s">
        <v>622</v>
      </c>
      <c r="N47" s="42" t="n">
        <v>24</v>
      </c>
      <c r="O47" s="42">
        <f>IF(T47=0,24-SUMIF(E47:M47,"RA",$E$9:$M$9),0)</f>
        <v/>
      </c>
      <c r="P47" s="108">
        <f>(SUM(VLOOKUP(E47,$Y$10:$Z$17,2,FALSE)*E$9,VLOOKUP(F47,$Y$10:$Z$17,2,FALSE)*F$9,VLOOKUP(G47,$Y$10:$Z$17,2,FALSE)*G$9,VLOOKUP(H47,$Y$10:$Z$17,2,FALSE)*H$9,VLOOKUP(I47,$Y$10:$Z$17,2,FALSE)*I$9,VLOOKUP(J47,$Y$10:$Z$17,2,FALSE)*J$9,VLOOKUP(K47,$Y$10:$Z$17,2,FALSE)*K$9,VLOOKUP(L47,$Y$10:$Z$17,2,FALSE)*L$9,VLOOKUP(M47,$Y$10:$Z$17,2,FALSE)*M$9))</f>
        <v/>
      </c>
      <c r="Q47" s="44">
        <f>P47/O47</f>
        <v/>
      </c>
      <c r="R47" s="45">
        <f>COUNTIF(E47:M47,"RA")</f>
        <v/>
      </c>
      <c r="S47" s="46">
        <f>COUNTIF(E47:M47,"UA")</f>
        <v/>
      </c>
      <c r="T47" s="46">
        <f>COUNTIF(E47:M47,"WH")</f>
        <v/>
      </c>
      <c r="U47" s="46" t="n"/>
      <c r="V47" s="47">
        <f>IF(R47&lt;&gt;0,"FAIL",IF(S47&gt;0,"AB",IF(T47&gt;0,"WH","PASS")))</f>
        <v/>
      </c>
    </row>
    <row r="48" spans="1:27">
      <c r="A48" s="37" t="n">
        <v>39</v>
      </c>
      <c r="B48" s="138" t="n">
        <v>113217104039</v>
      </c>
      <c r="C48" s="137" t="s">
        <v>38</v>
      </c>
      <c r="D48" s="128" t="s">
        <v>754</v>
      </c>
      <c r="E48" s="41" t="s">
        <v>622</v>
      </c>
      <c r="F48" s="41" t="s">
        <v>622</v>
      </c>
      <c r="G48" s="41" t="s">
        <v>622</v>
      </c>
      <c r="H48" s="41" t="s">
        <v>622</v>
      </c>
      <c r="I48" s="41" t="s">
        <v>622</v>
      </c>
      <c r="J48" s="41" t="s">
        <v>622</v>
      </c>
      <c r="K48" s="41" t="s">
        <v>622</v>
      </c>
      <c r="L48" s="41" t="s">
        <v>622</v>
      </c>
      <c r="M48" s="41" t="s">
        <v>622</v>
      </c>
      <c r="N48" s="42" t="n">
        <v>24</v>
      </c>
      <c r="O48" s="42">
        <f>IF(T48=0,24-SUMIF(E48:M48,"RA",$E$9:$M$9),0)</f>
        <v/>
      </c>
      <c r="P48" s="108">
        <f>(SUM(VLOOKUP(E48,$Y$10:$Z$17,2,FALSE)*E$9,VLOOKUP(F48,$Y$10:$Z$17,2,FALSE)*F$9,VLOOKUP(G48,$Y$10:$Z$17,2,FALSE)*G$9,VLOOKUP(H48,$Y$10:$Z$17,2,FALSE)*H$9,VLOOKUP(I48,$Y$10:$Z$17,2,FALSE)*I$9,VLOOKUP(J48,$Y$10:$Z$17,2,FALSE)*J$9,VLOOKUP(K48,$Y$10:$Z$17,2,FALSE)*K$9,VLOOKUP(L48,$Y$10:$Z$17,2,FALSE)*L$9,VLOOKUP(M48,$Y$10:$Z$17,2,FALSE)*M$9))</f>
        <v/>
      </c>
      <c r="Q48" s="44">
        <f>P48/O48</f>
        <v/>
      </c>
      <c r="R48" s="45">
        <f>COUNTIF(E48:M48,"RA")</f>
        <v/>
      </c>
      <c r="S48" s="46">
        <f>COUNTIF(E48:M48,"UA")</f>
        <v/>
      </c>
      <c r="T48" s="46">
        <f>COUNTIF(E48:M48,"WH")</f>
        <v/>
      </c>
      <c r="U48" s="46" t="n"/>
      <c r="V48" s="47">
        <f>IF(R48&lt;&gt;0,"FAIL",IF(S48&gt;0,"AB",IF(T48&gt;0,"WH","PASS")))</f>
        <v/>
      </c>
    </row>
    <row r="49" spans="1:27">
      <c r="A49" s="37" t="n">
        <v>40</v>
      </c>
      <c r="B49" s="137" t="n">
        <v>113217104040</v>
      </c>
      <c r="C49" s="137" t="s">
        <v>36</v>
      </c>
      <c r="D49" s="140" t="s">
        <v>643</v>
      </c>
      <c r="E49" s="41" t="s">
        <v>622</v>
      </c>
      <c r="F49" s="41" t="s">
        <v>622</v>
      </c>
      <c r="G49" s="41" t="s">
        <v>622</v>
      </c>
      <c r="H49" s="41" t="s">
        <v>622</v>
      </c>
      <c r="I49" s="41" t="s">
        <v>622</v>
      </c>
      <c r="J49" s="41" t="s">
        <v>622</v>
      </c>
      <c r="K49" s="41" t="s">
        <v>622</v>
      </c>
      <c r="L49" s="41" t="s">
        <v>622</v>
      </c>
      <c r="M49" s="41" t="s">
        <v>622</v>
      </c>
      <c r="N49" s="42" t="n">
        <v>24</v>
      </c>
      <c r="O49" s="42">
        <f>IF(T49=0,24-SUMIF(E49:M49,"RA",$E$9:$M$9),0)</f>
        <v/>
      </c>
      <c r="P49" s="108">
        <f>(SUM(VLOOKUP(E49,$Y$10:$Z$17,2,FALSE)*E$9,VLOOKUP(F49,$Y$10:$Z$17,2,FALSE)*F$9,VLOOKUP(G49,$Y$10:$Z$17,2,FALSE)*G$9,VLOOKUP(H49,$Y$10:$Z$17,2,FALSE)*H$9,VLOOKUP(I49,$Y$10:$Z$17,2,FALSE)*I$9,VLOOKUP(J49,$Y$10:$Z$17,2,FALSE)*J$9,VLOOKUP(K49,$Y$10:$Z$17,2,FALSE)*K$9,VLOOKUP(L49,$Y$10:$Z$17,2,FALSE)*L$9,VLOOKUP(M49,$Y$10:$Z$17,2,FALSE)*M$9))</f>
        <v/>
      </c>
      <c r="Q49" s="44">
        <f>P49/O49</f>
        <v/>
      </c>
      <c r="R49" s="45">
        <f>COUNTIF(E49:M49,"RA")</f>
        <v/>
      </c>
      <c r="S49" s="46">
        <f>COUNTIF(E49:M49,"UA")</f>
        <v/>
      </c>
      <c r="T49" s="46">
        <f>COUNTIF(E49:M49,"WH")</f>
        <v/>
      </c>
      <c r="U49" s="46" t="n"/>
      <c r="V49" s="47">
        <f>IF(R49&lt;&gt;0,"FAIL",IF(S49&gt;0,"AB",IF(T49&gt;0,"WH","PASS")))</f>
        <v/>
      </c>
    </row>
    <row r="50" spans="1:27">
      <c r="A50" s="37" t="n">
        <v>41</v>
      </c>
      <c r="B50" s="133" t="n">
        <v>113217104041</v>
      </c>
      <c r="C50" s="134" t="s">
        <v>37</v>
      </c>
      <c r="D50" s="129" t="s">
        <v>704</v>
      </c>
      <c r="E50" s="41" t="s">
        <v>622</v>
      </c>
      <c r="F50" s="41" t="s">
        <v>622</v>
      </c>
      <c r="G50" s="41" t="s">
        <v>622</v>
      </c>
      <c r="H50" s="41" t="s">
        <v>622</v>
      </c>
      <c r="I50" s="41" t="s">
        <v>622</v>
      </c>
      <c r="J50" s="41" t="s">
        <v>622</v>
      </c>
      <c r="K50" s="41" t="s">
        <v>622</v>
      </c>
      <c r="L50" s="41" t="s">
        <v>622</v>
      </c>
      <c r="M50" s="41" t="s">
        <v>622</v>
      </c>
      <c r="N50" s="42" t="n">
        <v>24</v>
      </c>
      <c r="O50" s="42">
        <f>IF(T50=0,24-SUMIF(E50:M50,"RA",$E$9:$M$9),0)</f>
        <v/>
      </c>
      <c r="P50" s="108">
        <f>(SUM(VLOOKUP(E50,$Y$10:$Z$17,2,FALSE)*E$9,VLOOKUP(F50,$Y$10:$Z$17,2,FALSE)*F$9,VLOOKUP(G50,$Y$10:$Z$17,2,FALSE)*G$9,VLOOKUP(H50,$Y$10:$Z$17,2,FALSE)*H$9,VLOOKUP(I50,$Y$10:$Z$17,2,FALSE)*I$9,VLOOKUP(J50,$Y$10:$Z$17,2,FALSE)*J$9,VLOOKUP(K50,$Y$10:$Z$17,2,FALSE)*K$9,VLOOKUP(L50,$Y$10:$Z$17,2,FALSE)*L$9,VLOOKUP(M50,$Y$10:$Z$17,2,FALSE)*M$9))</f>
        <v/>
      </c>
      <c r="Q50" s="44">
        <f>P50/O50</f>
        <v/>
      </c>
      <c r="R50" s="45">
        <f>COUNTIF(E50:M50,"RA")</f>
        <v/>
      </c>
      <c r="S50" s="46">
        <f>COUNTIF(E50:M50,"UA")</f>
        <v/>
      </c>
      <c r="T50" s="46">
        <f>COUNTIF(E50:M50,"WH")</f>
        <v/>
      </c>
      <c r="U50" s="46" t="n"/>
      <c r="V50" s="47">
        <f>IF(R50&lt;&gt;0,"FAIL",IF(S50&gt;0,"AB",IF(T50&gt;0,"WH","PASS")))</f>
        <v/>
      </c>
    </row>
    <row r="51" spans="1:27">
      <c r="A51" s="37" t="n">
        <v>42</v>
      </c>
      <c r="B51" s="137" t="n">
        <v>113217104042</v>
      </c>
      <c r="C51" s="137" t="s">
        <v>36</v>
      </c>
      <c r="D51" s="140" t="s">
        <v>644</v>
      </c>
      <c r="E51" s="41" t="s">
        <v>622</v>
      </c>
      <c r="F51" s="41" t="s">
        <v>622</v>
      </c>
      <c r="G51" s="41" t="s">
        <v>622</v>
      </c>
      <c r="H51" s="41" t="s">
        <v>622</v>
      </c>
      <c r="I51" s="41" t="s">
        <v>622</v>
      </c>
      <c r="J51" s="41" t="s">
        <v>622</v>
      </c>
      <c r="K51" s="41" t="s">
        <v>622</v>
      </c>
      <c r="L51" s="41" t="s">
        <v>622</v>
      </c>
      <c r="M51" s="41" t="s">
        <v>622</v>
      </c>
      <c r="N51" s="42" t="n">
        <v>24</v>
      </c>
      <c r="O51" s="42">
        <f>IF(T51=0,24-SUMIF(E51:M51,"RA",$E$9:$M$9),0)</f>
        <v/>
      </c>
      <c r="P51" s="108">
        <f>(SUM(VLOOKUP(E51,$Y$10:$Z$17,2,FALSE)*E$9,VLOOKUP(F51,$Y$10:$Z$17,2,FALSE)*F$9,VLOOKUP(G51,$Y$10:$Z$17,2,FALSE)*G$9,VLOOKUP(H51,$Y$10:$Z$17,2,FALSE)*H$9,VLOOKUP(I51,$Y$10:$Z$17,2,FALSE)*I$9,VLOOKUP(J51,$Y$10:$Z$17,2,FALSE)*J$9,VLOOKUP(K51,$Y$10:$Z$17,2,FALSE)*K$9,VLOOKUP(L51,$Y$10:$Z$17,2,FALSE)*L$9,VLOOKUP(M51,$Y$10:$Z$17,2,FALSE)*M$9))</f>
        <v/>
      </c>
      <c r="Q51" s="44">
        <f>P51/O51</f>
        <v/>
      </c>
      <c r="R51" s="45">
        <f>COUNTIF(E51:M51,"RA")</f>
        <v/>
      </c>
      <c r="S51" s="46">
        <f>COUNTIF(E51:M51,"UA")</f>
        <v/>
      </c>
      <c r="T51" s="46">
        <f>COUNTIF(E51:M51,"WH")</f>
        <v/>
      </c>
      <c r="U51" s="46" t="n"/>
      <c r="V51" s="47">
        <f>IF(R51&lt;&gt;0,"FAIL",IF(S51&gt;0,"AB",IF(T51&gt;0,"WH","PASS")))</f>
        <v/>
      </c>
    </row>
    <row r="52" spans="1:27">
      <c r="A52" s="37" t="n">
        <v>43</v>
      </c>
      <c r="B52" s="133" t="n">
        <v>113217104043</v>
      </c>
      <c r="C52" s="134" t="s">
        <v>37</v>
      </c>
      <c r="D52" s="129" t="s">
        <v>705</v>
      </c>
      <c r="E52" s="41" t="s">
        <v>622</v>
      </c>
      <c r="F52" s="41" t="s">
        <v>622</v>
      </c>
      <c r="G52" s="41" t="s">
        <v>622</v>
      </c>
      <c r="H52" s="41" t="s">
        <v>622</v>
      </c>
      <c r="I52" s="41" t="s">
        <v>622</v>
      </c>
      <c r="J52" s="41" t="s">
        <v>622</v>
      </c>
      <c r="K52" s="41" t="s">
        <v>622</v>
      </c>
      <c r="L52" s="41" t="s">
        <v>622</v>
      </c>
      <c r="M52" s="41" t="s">
        <v>622</v>
      </c>
      <c r="N52" s="42" t="n">
        <v>24</v>
      </c>
      <c r="O52" s="42">
        <f>IF(T52=0,24-SUMIF(E52:M52,"RA",$E$9:$M$9),0)</f>
        <v/>
      </c>
      <c r="P52" s="108">
        <f>(SUM(VLOOKUP(E52,$Y$10:$Z$17,2,FALSE)*E$9,VLOOKUP(F52,$Y$10:$Z$17,2,FALSE)*F$9,VLOOKUP(G52,$Y$10:$Z$17,2,FALSE)*G$9,VLOOKUP(H52,$Y$10:$Z$17,2,FALSE)*H$9,VLOOKUP(I52,$Y$10:$Z$17,2,FALSE)*I$9,VLOOKUP(J52,$Y$10:$Z$17,2,FALSE)*J$9,VLOOKUP(K52,$Y$10:$Z$17,2,FALSE)*K$9,VLOOKUP(L52,$Y$10:$Z$17,2,FALSE)*L$9,VLOOKUP(M52,$Y$10:$Z$17,2,FALSE)*M$9))</f>
        <v/>
      </c>
      <c r="Q52" s="44">
        <f>P52/O52</f>
        <v/>
      </c>
      <c r="R52" s="45">
        <f>COUNTIF(E52:M52,"RA")</f>
        <v/>
      </c>
      <c r="S52" s="46">
        <f>COUNTIF(E52:M52,"UA")</f>
        <v/>
      </c>
      <c r="T52" s="46">
        <f>COUNTIF(E52:M52,"WH")</f>
        <v/>
      </c>
      <c r="U52" s="46" t="n"/>
      <c r="V52" s="47">
        <f>IF(R52&lt;&gt;0,"FAIL",IF(S52&gt;0,"AB",IF(T52&gt;0,"WH","PASS")))</f>
        <v/>
      </c>
    </row>
    <row r="53" spans="1:27">
      <c r="A53" s="37" t="n">
        <v>44</v>
      </c>
      <c r="B53" s="137" t="n">
        <v>113217104044</v>
      </c>
      <c r="C53" s="137" t="s">
        <v>36</v>
      </c>
      <c r="D53" s="140" t="s">
        <v>645</v>
      </c>
      <c r="E53" s="41" t="s">
        <v>622</v>
      </c>
      <c r="F53" s="41" t="s">
        <v>622</v>
      </c>
      <c r="G53" s="41" t="s">
        <v>622</v>
      </c>
      <c r="H53" s="41" t="s">
        <v>622</v>
      </c>
      <c r="I53" s="41" t="s">
        <v>622</v>
      </c>
      <c r="J53" s="41" t="s">
        <v>622</v>
      </c>
      <c r="K53" s="41" t="s">
        <v>622</v>
      </c>
      <c r="L53" s="41" t="s">
        <v>622</v>
      </c>
      <c r="M53" s="41" t="s">
        <v>622</v>
      </c>
      <c r="N53" s="42" t="n">
        <v>24</v>
      </c>
      <c r="O53" s="42">
        <f>IF(T53=0,24-SUMIF(E53:M53,"RA",$E$9:$M$9),0)</f>
        <v/>
      </c>
      <c r="P53" s="108">
        <f>(SUM(VLOOKUP(E53,$Y$10:$Z$17,2,FALSE)*E$9,VLOOKUP(F53,$Y$10:$Z$17,2,FALSE)*F$9,VLOOKUP(G53,$Y$10:$Z$17,2,FALSE)*G$9,VLOOKUP(H53,$Y$10:$Z$17,2,FALSE)*H$9,VLOOKUP(I53,$Y$10:$Z$17,2,FALSE)*I$9,VLOOKUP(J53,$Y$10:$Z$17,2,FALSE)*J$9,VLOOKUP(K53,$Y$10:$Z$17,2,FALSE)*K$9,VLOOKUP(L53,$Y$10:$Z$17,2,FALSE)*L$9,VLOOKUP(M53,$Y$10:$Z$17,2,FALSE)*M$9))</f>
        <v/>
      </c>
      <c r="Q53" s="44">
        <f>P53/O53</f>
        <v/>
      </c>
      <c r="R53" s="45">
        <f>COUNTIF(E53:M53,"RA")</f>
        <v/>
      </c>
      <c r="S53" s="46">
        <f>COUNTIF(E53:M53,"UA")</f>
        <v/>
      </c>
      <c r="T53" s="46">
        <f>COUNTIF(E53:M53,"WH")</f>
        <v/>
      </c>
      <c r="U53" s="46" t="n"/>
      <c r="V53" s="47">
        <f>IF(R53&lt;&gt;0,"FAIL",IF(S53&gt;0,"AB",IF(T53&gt;0,"WH","PASS")))</f>
        <v/>
      </c>
    </row>
    <row r="54" spans="1:27">
      <c r="A54" s="37" t="n">
        <v>45</v>
      </c>
      <c r="B54" s="138" t="n">
        <v>113217104045</v>
      </c>
      <c r="C54" s="137" t="s">
        <v>38</v>
      </c>
      <c r="D54" s="128" t="s">
        <v>755</v>
      </c>
      <c r="E54" s="41" t="s">
        <v>622</v>
      </c>
      <c r="F54" s="41" t="s">
        <v>622</v>
      </c>
      <c r="G54" s="41" t="s">
        <v>622</v>
      </c>
      <c r="H54" s="41" t="s">
        <v>622</v>
      </c>
      <c r="I54" s="41" t="s">
        <v>622</v>
      </c>
      <c r="J54" s="41" t="s">
        <v>622</v>
      </c>
      <c r="K54" s="41" t="s">
        <v>622</v>
      </c>
      <c r="L54" s="41" t="s">
        <v>622</v>
      </c>
      <c r="M54" s="41" t="s">
        <v>622</v>
      </c>
      <c r="N54" s="42" t="n">
        <v>24</v>
      </c>
      <c r="O54" s="42">
        <f>IF(T54=0,24-SUMIF(E54:M54,"RA",$E$9:$M$9),0)</f>
        <v/>
      </c>
      <c r="P54" s="108">
        <f>(SUM(VLOOKUP(E54,$Y$10:$Z$17,2,FALSE)*E$9,VLOOKUP(F54,$Y$10:$Z$17,2,FALSE)*F$9,VLOOKUP(G54,$Y$10:$Z$17,2,FALSE)*G$9,VLOOKUP(H54,$Y$10:$Z$17,2,FALSE)*H$9,VLOOKUP(I54,$Y$10:$Z$17,2,FALSE)*I$9,VLOOKUP(J54,$Y$10:$Z$17,2,FALSE)*J$9,VLOOKUP(K54,$Y$10:$Z$17,2,FALSE)*K$9,VLOOKUP(L54,$Y$10:$Z$17,2,FALSE)*L$9,VLOOKUP(M54,$Y$10:$Z$17,2,FALSE)*M$9))</f>
        <v/>
      </c>
      <c r="Q54" s="44">
        <f>P54/O54</f>
        <v/>
      </c>
      <c r="R54" s="45">
        <f>COUNTIF(E54:M54,"RA")</f>
        <v/>
      </c>
      <c r="S54" s="46">
        <f>COUNTIF(E54:M54,"UA")</f>
        <v/>
      </c>
      <c r="T54" s="46">
        <f>COUNTIF(E54:M54,"WH")</f>
        <v/>
      </c>
      <c r="U54" s="46" t="n"/>
      <c r="V54" s="47">
        <f>IF(R54&lt;&gt;0,"FAIL",IF(S54&gt;0,"AB",IF(T54&gt;0,"WH","PASS")))</f>
        <v/>
      </c>
    </row>
    <row r="55" spans="1:27">
      <c r="A55" s="37" t="n">
        <v>46</v>
      </c>
      <c r="B55" s="137" t="n">
        <v>113217104046</v>
      </c>
      <c r="C55" s="137" t="s">
        <v>36</v>
      </c>
      <c r="D55" s="140" t="s">
        <v>646</v>
      </c>
      <c r="E55" s="41" t="s">
        <v>622</v>
      </c>
      <c r="F55" s="41" t="s">
        <v>622</v>
      </c>
      <c r="G55" s="41" t="s">
        <v>622</v>
      </c>
      <c r="H55" s="41" t="s">
        <v>622</v>
      </c>
      <c r="I55" s="41" t="s">
        <v>622</v>
      </c>
      <c r="J55" s="41" t="s">
        <v>622</v>
      </c>
      <c r="K55" s="41" t="s">
        <v>622</v>
      </c>
      <c r="L55" s="41" t="s">
        <v>622</v>
      </c>
      <c r="M55" s="41" t="s">
        <v>622</v>
      </c>
      <c r="N55" s="42" t="n">
        <v>24</v>
      </c>
      <c r="O55" s="42">
        <f>IF(T55=0,24-SUMIF(E55:M55,"RA",$E$9:$M$9),0)</f>
        <v/>
      </c>
      <c r="P55" s="108">
        <f>(SUM(VLOOKUP(E55,$Y$10:$Z$17,2,FALSE)*E$9,VLOOKUP(F55,$Y$10:$Z$17,2,FALSE)*F$9,VLOOKUP(G55,$Y$10:$Z$17,2,FALSE)*G$9,VLOOKUP(H55,$Y$10:$Z$17,2,FALSE)*H$9,VLOOKUP(I55,$Y$10:$Z$17,2,FALSE)*I$9,VLOOKUP(J55,$Y$10:$Z$17,2,FALSE)*J$9,VLOOKUP(K55,$Y$10:$Z$17,2,FALSE)*K$9,VLOOKUP(L55,$Y$10:$Z$17,2,FALSE)*L$9,VLOOKUP(M55,$Y$10:$Z$17,2,FALSE)*M$9))</f>
        <v/>
      </c>
      <c r="Q55" s="44">
        <f>P55/O55</f>
        <v/>
      </c>
      <c r="R55" s="45">
        <f>COUNTIF(E55:M55,"RA")</f>
        <v/>
      </c>
      <c r="S55" s="46">
        <f>COUNTIF(E55:M55,"UA")</f>
        <v/>
      </c>
      <c r="T55" s="46">
        <f>COUNTIF(E55:M55,"WH")</f>
        <v/>
      </c>
      <c r="U55" s="46" t="n"/>
      <c r="V55" s="47">
        <f>IF(R55&lt;&gt;0,"FAIL",IF(S55&gt;0,"AB",IF(T55&gt;0,"WH","PASS")))</f>
        <v/>
      </c>
    </row>
    <row r="56" spans="1:27">
      <c r="A56" s="37" t="n">
        <v>47</v>
      </c>
      <c r="B56" s="137" t="n">
        <v>113217104047</v>
      </c>
      <c r="C56" s="137" t="s">
        <v>36</v>
      </c>
      <c r="D56" s="140" t="s">
        <v>647</v>
      </c>
      <c r="E56" s="41" t="s">
        <v>622</v>
      </c>
      <c r="F56" s="41" t="s">
        <v>622</v>
      </c>
      <c r="G56" s="41" t="s">
        <v>622</v>
      </c>
      <c r="H56" s="41" t="s">
        <v>622</v>
      </c>
      <c r="I56" s="41" t="s">
        <v>622</v>
      </c>
      <c r="J56" s="41" t="s">
        <v>622</v>
      </c>
      <c r="K56" s="41" t="s">
        <v>622</v>
      </c>
      <c r="L56" s="41" t="s">
        <v>622</v>
      </c>
      <c r="M56" s="41" t="s">
        <v>622</v>
      </c>
      <c r="N56" s="42" t="n">
        <v>24</v>
      </c>
      <c r="O56" s="42">
        <f>IF(T56=0,24-SUMIF(E56:M56,"RA",$E$9:$M$9),0)</f>
        <v/>
      </c>
      <c r="P56" s="108">
        <f>(SUM(VLOOKUP(E56,$Y$10:$Z$17,2,FALSE)*E$9,VLOOKUP(F56,$Y$10:$Z$17,2,FALSE)*F$9,VLOOKUP(G56,$Y$10:$Z$17,2,FALSE)*G$9,VLOOKUP(H56,$Y$10:$Z$17,2,FALSE)*H$9,VLOOKUP(I56,$Y$10:$Z$17,2,FALSE)*I$9,VLOOKUP(J56,$Y$10:$Z$17,2,FALSE)*J$9,VLOOKUP(K56,$Y$10:$Z$17,2,FALSE)*K$9,VLOOKUP(L56,$Y$10:$Z$17,2,FALSE)*L$9,VLOOKUP(M56,$Y$10:$Z$17,2,FALSE)*M$9))</f>
        <v/>
      </c>
      <c r="Q56" s="44">
        <f>P56/O56</f>
        <v/>
      </c>
      <c r="R56" s="45">
        <f>COUNTIF(E56:M56,"RA")</f>
        <v/>
      </c>
      <c r="S56" s="46">
        <f>COUNTIF(E56:M56,"UA")</f>
        <v/>
      </c>
      <c r="T56" s="46">
        <f>COUNTIF(E56:M56,"WH")</f>
        <v/>
      </c>
      <c r="U56" s="46" t="n"/>
      <c r="V56" s="47">
        <f>IF(R56&lt;&gt;0,"FAIL",IF(S56&gt;0,"AB",IF(T56&gt;0,"WH","PASS")))</f>
        <v/>
      </c>
    </row>
    <row r="57" spans="1:27">
      <c r="A57" s="37" t="n">
        <v>48</v>
      </c>
      <c r="B57" s="137" t="n">
        <v>113217104048</v>
      </c>
      <c r="C57" s="137" t="s">
        <v>36</v>
      </c>
      <c r="D57" s="140" t="s">
        <v>648</v>
      </c>
      <c r="E57" s="41" t="s">
        <v>622</v>
      </c>
      <c r="F57" s="41" t="s">
        <v>622</v>
      </c>
      <c r="G57" s="41" t="s">
        <v>622</v>
      </c>
      <c r="H57" s="41" t="s">
        <v>622</v>
      </c>
      <c r="I57" s="41" t="s">
        <v>622</v>
      </c>
      <c r="J57" s="41" t="s">
        <v>622</v>
      </c>
      <c r="K57" s="41" t="s">
        <v>622</v>
      </c>
      <c r="L57" s="41" t="s">
        <v>622</v>
      </c>
      <c r="M57" s="41" t="s">
        <v>622</v>
      </c>
      <c r="N57" s="42" t="n">
        <v>24</v>
      </c>
      <c r="O57" s="42">
        <f>IF(T57=0,24-SUMIF(E57:M57,"RA",$E$9:$M$9),0)</f>
        <v/>
      </c>
      <c r="P57" s="108">
        <f>(SUM(VLOOKUP(E57,$Y$10:$Z$17,2,FALSE)*E$9,VLOOKUP(F57,$Y$10:$Z$17,2,FALSE)*F$9,VLOOKUP(G57,$Y$10:$Z$17,2,FALSE)*G$9,VLOOKUP(H57,$Y$10:$Z$17,2,FALSE)*H$9,VLOOKUP(I57,$Y$10:$Z$17,2,FALSE)*I$9,VLOOKUP(J57,$Y$10:$Z$17,2,FALSE)*J$9,VLOOKUP(K57,$Y$10:$Z$17,2,FALSE)*K$9,VLOOKUP(L57,$Y$10:$Z$17,2,FALSE)*L$9,VLOOKUP(M57,$Y$10:$Z$17,2,FALSE)*M$9))</f>
        <v/>
      </c>
      <c r="Q57" s="44">
        <f>P57/O57</f>
        <v/>
      </c>
      <c r="R57" s="45">
        <f>COUNTIF(E57:M57,"RA")</f>
        <v/>
      </c>
      <c r="S57" s="46">
        <f>COUNTIF(E57:M57,"UA")</f>
        <v/>
      </c>
      <c r="T57" s="46">
        <f>COUNTIF(E57:M57,"WH")</f>
        <v/>
      </c>
      <c r="U57" s="46" t="n"/>
      <c r="V57" s="47">
        <f>IF(R57&lt;&gt;0,"FAIL",IF(S57&gt;0,"AB",IF(T57&gt;0,"WH","PASS")))</f>
        <v/>
      </c>
    </row>
    <row r="58" spans="1:27">
      <c r="A58" s="37" t="n">
        <v>49</v>
      </c>
      <c r="B58" s="138" t="n">
        <v>113217104049</v>
      </c>
      <c r="C58" s="137" t="s">
        <v>38</v>
      </c>
      <c r="D58" s="128" t="s">
        <v>756</v>
      </c>
      <c r="E58" s="41" t="s">
        <v>622</v>
      </c>
      <c r="F58" s="41" t="s">
        <v>622</v>
      </c>
      <c r="G58" s="41" t="s">
        <v>622</v>
      </c>
      <c r="H58" s="41" t="s">
        <v>622</v>
      </c>
      <c r="I58" s="41" t="s">
        <v>622</v>
      </c>
      <c r="J58" s="41" t="s">
        <v>622</v>
      </c>
      <c r="K58" s="41" t="s">
        <v>622</v>
      </c>
      <c r="L58" s="41" t="s">
        <v>622</v>
      </c>
      <c r="M58" s="41" t="s">
        <v>622</v>
      </c>
      <c r="N58" s="42" t="n">
        <v>24</v>
      </c>
      <c r="O58" s="42">
        <f>IF(T58=0,24-SUMIF(E58:M58,"RA",$E$9:$M$9),0)</f>
        <v/>
      </c>
      <c r="P58" s="108">
        <f>(SUM(VLOOKUP(E58,$Y$10:$Z$17,2,FALSE)*E$9,VLOOKUP(F58,$Y$10:$Z$17,2,FALSE)*F$9,VLOOKUP(G58,$Y$10:$Z$17,2,FALSE)*G$9,VLOOKUP(H58,$Y$10:$Z$17,2,FALSE)*H$9,VLOOKUP(I58,$Y$10:$Z$17,2,FALSE)*I$9,VLOOKUP(J58,$Y$10:$Z$17,2,FALSE)*J$9,VLOOKUP(K58,$Y$10:$Z$17,2,FALSE)*K$9,VLOOKUP(L58,$Y$10:$Z$17,2,FALSE)*L$9,VLOOKUP(M58,$Y$10:$Z$17,2,FALSE)*M$9))</f>
        <v/>
      </c>
      <c r="Q58" s="44">
        <f>P58/O58</f>
        <v/>
      </c>
      <c r="R58" s="45">
        <f>COUNTIF(E58:M58,"RA")</f>
        <v/>
      </c>
      <c r="S58" s="46">
        <f>COUNTIF(E58:M58,"UA")</f>
        <v/>
      </c>
      <c r="T58" s="46">
        <f>COUNTIF(E58:M58,"WH")</f>
        <v/>
      </c>
      <c r="U58" s="46" t="n"/>
      <c r="V58" s="47">
        <f>IF(R58&lt;&gt;0,"FAIL",IF(S58&gt;0,"AB",IF(T58&gt;0,"WH","PASS")))</f>
        <v/>
      </c>
    </row>
    <row r="59" spans="1:27">
      <c r="A59" s="37" t="n">
        <v>50</v>
      </c>
      <c r="B59" s="137" t="n">
        <v>113217104050</v>
      </c>
      <c r="C59" s="137" t="s">
        <v>36</v>
      </c>
      <c r="D59" s="140" t="s">
        <v>649</v>
      </c>
      <c r="E59" s="41" t="s">
        <v>622</v>
      </c>
      <c r="F59" s="41" t="s">
        <v>622</v>
      </c>
      <c r="G59" s="41" t="s">
        <v>622</v>
      </c>
      <c r="H59" s="41" t="s">
        <v>622</v>
      </c>
      <c r="I59" s="41" t="s">
        <v>622</v>
      </c>
      <c r="J59" s="41" t="s">
        <v>622</v>
      </c>
      <c r="K59" s="41" t="s">
        <v>622</v>
      </c>
      <c r="L59" s="41" t="s">
        <v>622</v>
      </c>
      <c r="M59" s="41" t="s">
        <v>622</v>
      </c>
      <c r="N59" s="42" t="n">
        <v>24</v>
      </c>
      <c r="O59" s="42">
        <f>IF(T59=0,24-SUMIF(E59:M59,"RA",$E$9:$M$9),0)</f>
        <v/>
      </c>
      <c r="P59" s="108">
        <f>(SUM(VLOOKUP(E59,$Y$10:$Z$17,2,FALSE)*E$9,VLOOKUP(F59,$Y$10:$Z$17,2,FALSE)*F$9,VLOOKUP(G59,$Y$10:$Z$17,2,FALSE)*G$9,VLOOKUP(H59,$Y$10:$Z$17,2,FALSE)*H$9,VLOOKUP(I59,$Y$10:$Z$17,2,FALSE)*I$9,VLOOKUP(J59,$Y$10:$Z$17,2,FALSE)*J$9,VLOOKUP(K59,$Y$10:$Z$17,2,FALSE)*K$9,VLOOKUP(L59,$Y$10:$Z$17,2,FALSE)*L$9,VLOOKUP(M59,$Y$10:$Z$17,2,FALSE)*M$9))</f>
        <v/>
      </c>
      <c r="Q59" s="44">
        <f>P59/O59</f>
        <v/>
      </c>
      <c r="R59" s="45">
        <f>COUNTIF(E59:M59,"RA")</f>
        <v/>
      </c>
      <c r="S59" s="46">
        <f>COUNTIF(E59:M59,"UA")</f>
        <v/>
      </c>
      <c r="T59" s="46">
        <f>COUNTIF(E59:M59,"WH")</f>
        <v/>
      </c>
      <c r="U59" s="46" t="n"/>
      <c r="V59" s="47">
        <f>IF(R59&lt;&gt;0,"FAIL",IF(S59&gt;0,"AB",IF(T59&gt;0,"WH","PASS")))</f>
        <v/>
      </c>
    </row>
    <row r="60" spans="1:27">
      <c r="A60" s="37" t="n">
        <v>51</v>
      </c>
      <c r="B60" s="133" t="n">
        <v>113217104051</v>
      </c>
      <c r="C60" s="134" t="s">
        <v>37</v>
      </c>
      <c r="D60" s="129" t="s">
        <v>706</v>
      </c>
      <c r="E60" s="41" t="s">
        <v>622</v>
      </c>
      <c r="F60" s="41" t="s">
        <v>622</v>
      </c>
      <c r="G60" s="41" t="s">
        <v>622</v>
      </c>
      <c r="H60" s="41" t="s">
        <v>622</v>
      </c>
      <c r="I60" s="41" t="s">
        <v>622</v>
      </c>
      <c r="J60" s="41" t="s">
        <v>622</v>
      </c>
      <c r="K60" s="41" t="s">
        <v>622</v>
      </c>
      <c r="L60" s="41" t="s">
        <v>622</v>
      </c>
      <c r="M60" s="41" t="s">
        <v>622</v>
      </c>
      <c r="N60" s="42" t="n">
        <v>24</v>
      </c>
      <c r="O60" s="42">
        <f>IF(T60=0,24-SUMIF(E60:M60,"RA",$E$9:$M$9),0)</f>
        <v/>
      </c>
      <c r="P60" s="108">
        <f>(SUM(VLOOKUP(E60,$Y$10:$Z$17,2,FALSE)*E$9,VLOOKUP(F60,$Y$10:$Z$17,2,FALSE)*F$9,VLOOKUP(G60,$Y$10:$Z$17,2,FALSE)*G$9,VLOOKUP(H60,$Y$10:$Z$17,2,FALSE)*H$9,VLOOKUP(I60,$Y$10:$Z$17,2,FALSE)*I$9,VLOOKUP(J60,$Y$10:$Z$17,2,FALSE)*J$9,VLOOKUP(K60,$Y$10:$Z$17,2,FALSE)*K$9,VLOOKUP(L60,$Y$10:$Z$17,2,FALSE)*L$9,VLOOKUP(M60,$Y$10:$Z$17,2,FALSE)*M$9))</f>
        <v/>
      </c>
      <c r="Q60" s="44">
        <f>P60/O60</f>
        <v/>
      </c>
      <c r="R60" s="45">
        <f>COUNTIF(E60:M60,"RA")</f>
        <v/>
      </c>
      <c r="S60" s="46">
        <f>COUNTIF(E60:M60,"UA")</f>
        <v/>
      </c>
      <c r="T60" s="46">
        <f>COUNTIF(E60:M60,"WH")</f>
        <v/>
      </c>
      <c r="U60" s="46" t="n"/>
      <c r="V60" s="47">
        <f>IF(R60&lt;&gt;0,"FAIL",IF(S60&gt;0,"AB",IF(T60&gt;0,"WH","PASS")))</f>
        <v/>
      </c>
    </row>
    <row r="61" spans="1:27">
      <c r="A61" s="37" t="n">
        <v>52</v>
      </c>
      <c r="B61" s="138" t="n">
        <v>113217104052</v>
      </c>
      <c r="C61" s="137" t="s">
        <v>38</v>
      </c>
      <c r="D61" s="128" t="s">
        <v>757</v>
      </c>
      <c r="E61" s="41" t="s">
        <v>622</v>
      </c>
      <c r="F61" s="41" t="s">
        <v>622</v>
      </c>
      <c r="G61" s="41" t="s">
        <v>622</v>
      </c>
      <c r="H61" s="41" t="s">
        <v>622</v>
      </c>
      <c r="I61" s="41" t="s">
        <v>622</v>
      </c>
      <c r="J61" s="41" t="s">
        <v>622</v>
      </c>
      <c r="K61" s="41" t="s">
        <v>622</v>
      </c>
      <c r="L61" s="41" t="s">
        <v>622</v>
      </c>
      <c r="M61" s="41" t="s">
        <v>622</v>
      </c>
      <c r="N61" s="42" t="n">
        <v>24</v>
      </c>
      <c r="O61" s="42">
        <f>IF(T61=0,24-SUMIF(E61:M61,"RA",$E$9:$M$9),0)</f>
        <v/>
      </c>
      <c r="P61" s="108">
        <f>(SUM(VLOOKUP(E61,$Y$10:$Z$17,2,FALSE)*E$9,VLOOKUP(F61,$Y$10:$Z$17,2,FALSE)*F$9,VLOOKUP(G61,$Y$10:$Z$17,2,FALSE)*G$9,VLOOKUP(H61,$Y$10:$Z$17,2,FALSE)*H$9,VLOOKUP(I61,$Y$10:$Z$17,2,FALSE)*I$9,VLOOKUP(J61,$Y$10:$Z$17,2,FALSE)*J$9,VLOOKUP(K61,$Y$10:$Z$17,2,FALSE)*K$9,VLOOKUP(L61,$Y$10:$Z$17,2,FALSE)*L$9,VLOOKUP(M61,$Y$10:$Z$17,2,FALSE)*M$9))</f>
        <v/>
      </c>
      <c r="Q61" s="44">
        <f>P61/O61</f>
        <v/>
      </c>
      <c r="R61" s="45">
        <f>COUNTIF(E61:M61,"RA")</f>
        <v/>
      </c>
      <c r="S61" s="46">
        <f>COUNTIF(E61:M61,"UA")</f>
        <v/>
      </c>
      <c r="T61" s="46">
        <f>COUNTIF(E61:M61,"WH")</f>
        <v/>
      </c>
      <c r="U61" s="46" t="n"/>
      <c r="V61" s="47">
        <f>IF(R61&lt;&gt;0,"FAIL",IF(S61&gt;0,"AB",IF(T61&gt;0,"WH","PASS")))</f>
        <v/>
      </c>
    </row>
    <row r="62" spans="1:27">
      <c r="A62" s="37" t="n">
        <v>53</v>
      </c>
      <c r="B62" s="133" t="n">
        <v>113217104053</v>
      </c>
      <c r="C62" s="134" t="s">
        <v>37</v>
      </c>
      <c r="D62" s="129" t="s">
        <v>707</v>
      </c>
      <c r="E62" s="41" t="s">
        <v>622</v>
      </c>
      <c r="F62" s="41" t="s">
        <v>622</v>
      </c>
      <c r="G62" s="41" t="s">
        <v>622</v>
      </c>
      <c r="H62" s="41" t="s">
        <v>622</v>
      </c>
      <c r="I62" s="41" t="s">
        <v>622</v>
      </c>
      <c r="J62" s="41" t="s">
        <v>622</v>
      </c>
      <c r="K62" s="41" t="s">
        <v>622</v>
      </c>
      <c r="L62" s="41" t="s">
        <v>622</v>
      </c>
      <c r="M62" s="41" t="s">
        <v>622</v>
      </c>
      <c r="N62" s="42" t="n">
        <v>24</v>
      </c>
      <c r="O62" s="42">
        <f>IF(T62=0,24-SUMIF(E62:M62,"RA",$E$9:$M$9),0)</f>
        <v/>
      </c>
      <c r="P62" s="108">
        <f>(SUM(VLOOKUP(E62,$Y$10:$Z$17,2,FALSE)*E$9,VLOOKUP(F62,$Y$10:$Z$17,2,FALSE)*F$9,VLOOKUP(G62,$Y$10:$Z$17,2,FALSE)*G$9,VLOOKUP(H62,$Y$10:$Z$17,2,FALSE)*H$9,VLOOKUP(I62,$Y$10:$Z$17,2,FALSE)*I$9,VLOOKUP(J62,$Y$10:$Z$17,2,FALSE)*J$9,VLOOKUP(K62,$Y$10:$Z$17,2,FALSE)*K$9,VLOOKUP(L62,$Y$10:$Z$17,2,FALSE)*L$9,VLOOKUP(M62,$Y$10:$Z$17,2,FALSE)*M$9))</f>
        <v/>
      </c>
      <c r="Q62" s="44">
        <f>P62/O62</f>
        <v/>
      </c>
      <c r="R62" s="45">
        <f>COUNTIF(E62:M62,"RA")</f>
        <v/>
      </c>
      <c r="S62" s="46">
        <f>COUNTIF(E62:M62,"UA")</f>
        <v/>
      </c>
      <c r="T62" s="46">
        <f>COUNTIF(E62:M62,"WH")</f>
        <v/>
      </c>
      <c r="U62" s="46" t="n"/>
      <c r="V62" s="47">
        <f>IF(R62&lt;&gt;0,"FAIL",IF(S62&gt;0,"AB",IF(T62&gt;0,"WH","PASS")))</f>
        <v/>
      </c>
    </row>
    <row r="63" spans="1:27">
      <c r="A63" s="37" t="n">
        <v>54</v>
      </c>
      <c r="B63" s="133" t="n">
        <v>113217104054</v>
      </c>
      <c r="C63" s="134" t="s">
        <v>37</v>
      </c>
      <c r="D63" s="129" t="s">
        <v>708</v>
      </c>
      <c r="E63" s="41" t="s">
        <v>622</v>
      </c>
      <c r="F63" s="41" t="s">
        <v>622</v>
      </c>
      <c r="G63" s="41" t="s">
        <v>622</v>
      </c>
      <c r="H63" s="41" t="s">
        <v>622</v>
      </c>
      <c r="I63" s="41" t="s">
        <v>622</v>
      </c>
      <c r="J63" s="41" t="s">
        <v>622</v>
      </c>
      <c r="K63" s="41" t="s">
        <v>622</v>
      </c>
      <c r="L63" s="41" t="s">
        <v>622</v>
      </c>
      <c r="M63" s="41" t="s">
        <v>622</v>
      </c>
      <c r="N63" s="42" t="n">
        <v>24</v>
      </c>
      <c r="O63" s="42">
        <f>IF(T63=0,24-SUMIF(E63:M63,"RA",$E$9:$M$9),0)</f>
        <v/>
      </c>
      <c r="P63" s="108">
        <f>(SUM(VLOOKUP(E63,$Y$10:$Z$17,2,FALSE)*E$9,VLOOKUP(F63,$Y$10:$Z$17,2,FALSE)*F$9,VLOOKUP(G63,$Y$10:$Z$17,2,FALSE)*G$9,VLOOKUP(H63,$Y$10:$Z$17,2,FALSE)*H$9,VLOOKUP(I63,$Y$10:$Z$17,2,FALSE)*I$9,VLOOKUP(J63,$Y$10:$Z$17,2,FALSE)*J$9,VLOOKUP(K63,$Y$10:$Z$17,2,FALSE)*K$9,VLOOKUP(L63,$Y$10:$Z$17,2,FALSE)*L$9,VLOOKUP(M63,$Y$10:$Z$17,2,FALSE)*M$9))</f>
        <v/>
      </c>
      <c r="Q63" s="44">
        <f>P63/O63</f>
        <v/>
      </c>
      <c r="R63" s="45">
        <f>COUNTIF(E63:M63,"RA")</f>
        <v/>
      </c>
      <c r="S63" s="46">
        <f>COUNTIF(E63:M63,"UA")</f>
        <v/>
      </c>
      <c r="T63" s="46">
        <f>COUNTIF(E63:M63,"WH")</f>
        <v/>
      </c>
      <c r="U63" s="46" t="n"/>
      <c r="V63" s="47">
        <f>IF(R63&lt;&gt;0,"FAIL",IF(S63&gt;0,"AB",IF(T63&gt;0,"WH","PASS")))</f>
        <v/>
      </c>
    </row>
    <row r="64" spans="1:27">
      <c r="A64" s="37" t="n">
        <v>55</v>
      </c>
      <c r="B64" s="137" t="n">
        <v>113217104055</v>
      </c>
      <c r="C64" s="137" t="s">
        <v>36</v>
      </c>
      <c r="D64" s="140" t="s">
        <v>650</v>
      </c>
      <c r="E64" s="41" t="s">
        <v>622</v>
      </c>
      <c r="F64" s="41" t="s">
        <v>622</v>
      </c>
      <c r="G64" s="41" t="s">
        <v>622</v>
      </c>
      <c r="H64" s="41" t="s">
        <v>622</v>
      </c>
      <c r="I64" s="41" t="s">
        <v>622</v>
      </c>
      <c r="J64" s="41" t="s">
        <v>622</v>
      </c>
      <c r="K64" s="41" t="s">
        <v>622</v>
      </c>
      <c r="L64" s="41" t="s">
        <v>622</v>
      </c>
      <c r="M64" s="41" t="s">
        <v>622</v>
      </c>
      <c r="N64" s="42" t="n">
        <v>24</v>
      </c>
      <c r="O64" s="42">
        <f>IF(T64=0,24-SUMIF(E64:M64,"RA",$E$9:$M$9),0)</f>
        <v/>
      </c>
      <c r="P64" s="108">
        <f>(SUM(VLOOKUP(E64,$Y$10:$Z$17,2,FALSE)*E$9,VLOOKUP(F64,$Y$10:$Z$17,2,FALSE)*F$9,VLOOKUP(G64,$Y$10:$Z$17,2,FALSE)*G$9,VLOOKUP(H64,$Y$10:$Z$17,2,FALSE)*H$9,VLOOKUP(I64,$Y$10:$Z$17,2,FALSE)*I$9,VLOOKUP(J64,$Y$10:$Z$17,2,FALSE)*J$9,VLOOKUP(K64,$Y$10:$Z$17,2,FALSE)*K$9,VLOOKUP(L64,$Y$10:$Z$17,2,FALSE)*L$9,VLOOKUP(M64,$Y$10:$Z$17,2,FALSE)*M$9))</f>
        <v/>
      </c>
      <c r="Q64" s="44">
        <f>P64/O64</f>
        <v/>
      </c>
      <c r="R64" s="45">
        <f>COUNTIF(E64:M64,"RA")</f>
        <v/>
      </c>
      <c r="S64" s="46">
        <f>COUNTIF(E64:M64,"UA")</f>
        <v/>
      </c>
      <c r="T64" s="46">
        <f>COUNTIF(E64:M64,"WH")</f>
        <v/>
      </c>
      <c r="U64" s="46" t="n"/>
      <c r="V64" s="47">
        <f>IF(R64&lt;&gt;0,"FAIL",IF(S64&gt;0,"AB",IF(T64&gt;0,"WH","PASS")))</f>
        <v/>
      </c>
    </row>
    <row r="65" spans="1:27">
      <c r="A65" s="37" t="n">
        <v>56</v>
      </c>
      <c r="B65" s="137" t="n">
        <v>113217104056</v>
      </c>
      <c r="C65" s="137" t="s">
        <v>36</v>
      </c>
      <c r="D65" s="140" t="s">
        <v>651</v>
      </c>
      <c r="E65" s="41" t="s">
        <v>622</v>
      </c>
      <c r="F65" s="41" t="s">
        <v>622</v>
      </c>
      <c r="G65" s="41" t="s">
        <v>622</v>
      </c>
      <c r="H65" s="41" t="s">
        <v>622</v>
      </c>
      <c r="I65" s="41" t="s">
        <v>622</v>
      </c>
      <c r="J65" s="41" t="s">
        <v>622</v>
      </c>
      <c r="K65" s="41" t="s">
        <v>622</v>
      </c>
      <c r="L65" s="41" t="s">
        <v>622</v>
      </c>
      <c r="M65" s="41" t="s">
        <v>622</v>
      </c>
      <c r="N65" s="42" t="n">
        <v>24</v>
      </c>
      <c r="O65" s="42">
        <f>IF(T65=0,24-SUMIF(E65:M65,"RA",$E$9:$M$9),0)</f>
        <v/>
      </c>
      <c r="P65" s="108">
        <f>(SUM(VLOOKUP(E65,$Y$10:$Z$17,2,FALSE)*E$9,VLOOKUP(F65,$Y$10:$Z$17,2,FALSE)*F$9,VLOOKUP(G65,$Y$10:$Z$17,2,FALSE)*G$9,VLOOKUP(H65,$Y$10:$Z$17,2,FALSE)*H$9,VLOOKUP(I65,$Y$10:$Z$17,2,FALSE)*I$9,VLOOKUP(J65,$Y$10:$Z$17,2,FALSE)*J$9,VLOOKUP(K65,$Y$10:$Z$17,2,FALSE)*K$9,VLOOKUP(L65,$Y$10:$Z$17,2,FALSE)*L$9,VLOOKUP(M65,$Y$10:$Z$17,2,FALSE)*M$9))</f>
        <v/>
      </c>
      <c r="Q65" s="44">
        <f>P65/O65</f>
        <v/>
      </c>
      <c r="R65" s="45">
        <f>COUNTIF(E65:M65,"RA")</f>
        <v/>
      </c>
      <c r="S65" s="46">
        <f>COUNTIF(E65:M65,"UA")</f>
        <v/>
      </c>
      <c r="T65" s="46">
        <f>COUNTIF(E65:M65,"WH")</f>
        <v/>
      </c>
      <c r="U65" s="46" t="n"/>
      <c r="V65" s="47">
        <f>IF(R65&lt;&gt;0,"FAIL",IF(S65&gt;0,"AB",IF(T65&gt;0,"WH","PASS")))</f>
        <v/>
      </c>
    </row>
    <row r="66" spans="1:27">
      <c r="A66" s="37" t="n">
        <v>57</v>
      </c>
      <c r="B66" s="137" t="n">
        <v>113217104057</v>
      </c>
      <c r="C66" s="137" t="s">
        <v>36</v>
      </c>
      <c r="D66" s="140" t="s">
        <v>652</v>
      </c>
      <c r="E66" s="41" t="s">
        <v>622</v>
      </c>
      <c r="F66" s="41" t="s">
        <v>622</v>
      </c>
      <c r="G66" s="41" t="s">
        <v>622</v>
      </c>
      <c r="H66" s="41" t="s">
        <v>622</v>
      </c>
      <c r="I66" s="41" t="s">
        <v>622</v>
      </c>
      <c r="J66" s="41" t="s">
        <v>622</v>
      </c>
      <c r="K66" s="41" t="s">
        <v>622</v>
      </c>
      <c r="L66" s="41" t="s">
        <v>622</v>
      </c>
      <c r="M66" s="41" t="s">
        <v>622</v>
      </c>
      <c r="N66" s="42" t="n">
        <v>24</v>
      </c>
      <c r="O66" s="42">
        <f>IF(T66=0,24-SUMIF(E66:M66,"RA",$E$9:$M$9),0)</f>
        <v/>
      </c>
      <c r="P66" s="108">
        <f>(SUM(VLOOKUP(E66,$Y$10:$Z$17,2,FALSE)*E$9,VLOOKUP(F66,$Y$10:$Z$17,2,FALSE)*F$9,VLOOKUP(G66,$Y$10:$Z$17,2,FALSE)*G$9,VLOOKUP(H66,$Y$10:$Z$17,2,FALSE)*H$9,VLOOKUP(I66,$Y$10:$Z$17,2,FALSE)*I$9,VLOOKUP(J66,$Y$10:$Z$17,2,FALSE)*J$9,VLOOKUP(K66,$Y$10:$Z$17,2,FALSE)*K$9,VLOOKUP(L66,$Y$10:$Z$17,2,FALSE)*L$9,VLOOKUP(M66,$Y$10:$Z$17,2,FALSE)*M$9))</f>
        <v/>
      </c>
      <c r="Q66" s="44">
        <f>P66/O66</f>
        <v/>
      </c>
      <c r="R66" s="45">
        <f>COUNTIF(E66:M66,"RA")</f>
        <v/>
      </c>
      <c r="S66" s="46">
        <f>COUNTIF(E66:M66,"UA")</f>
        <v/>
      </c>
      <c r="T66" s="46">
        <f>COUNTIF(E66:M66,"WH")</f>
        <v/>
      </c>
      <c r="U66" s="46" t="n"/>
      <c r="V66" s="47">
        <f>IF(R66&lt;&gt;0,"FAIL",IF(S66&gt;0,"AB",IF(T66&gt;0,"WH","PASS")))</f>
        <v/>
      </c>
    </row>
    <row r="67" spans="1:27">
      <c r="A67" s="37" t="n">
        <v>58</v>
      </c>
      <c r="B67" s="133" t="n">
        <v>113217104058</v>
      </c>
      <c r="C67" s="134" t="s">
        <v>37</v>
      </c>
      <c r="D67" s="129" t="s">
        <v>709</v>
      </c>
      <c r="E67" s="41" t="s">
        <v>622</v>
      </c>
      <c r="F67" s="41" t="s">
        <v>622</v>
      </c>
      <c r="G67" s="41" t="s">
        <v>622</v>
      </c>
      <c r="H67" s="41" t="s">
        <v>622</v>
      </c>
      <c r="I67" s="41" t="s">
        <v>622</v>
      </c>
      <c r="J67" s="41" t="s">
        <v>622</v>
      </c>
      <c r="K67" s="41" t="s">
        <v>622</v>
      </c>
      <c r="L67" s="41" t="s">
        <v>622</v>
      </c>
      <c r="M67" s="41" t="s">
        <v>622</v>
      </c>
      <c r="N67" s="42" t="n">
        <v>24</v>
      </c>
      <c r="O67" s="42">
        <f>IF(T67=0,24-SUMIF(E67:M67,"RA",$E$9:$M$9),0)</f>
        <v/>
      </c>
      <c r="P67" s="108">
        <f>(SUM(VLOOKUP(E67,$Y$10:$Z$17,2,FALSE)*E$9,VLOOKUP(F67,$Y$10:$Z$17,2,FALSE)*F$9,VLOOKUP(G67,$Y$10:$Z$17,2,FALSE)*G$9,VLOOKUP(H67,$Y$10:$Z$17,2,FALSE)*H$9,VLOOKUP(I67,$Y$10:$Z$17,2,FALSE)*I$9,VLOOKUP(J67,$Y$10:$Z$17,2,FALSE)*J$9,VLOOKUP(K67,$Y$10:$Z$17,2,FALSE)*K$9,VLOOKUP(L67,$Y$10:$Z$17,2,FALSE)*L$9,VLOOKUP(M67,$Y$10:$Z$17,2,FALSE)*M$9))</f>
        <v/>
      </c>
      <c r="Q67" s="44">
        <f>P67/O67</f>
        <v/>
      </c>
      <c r="R67" s="45">
        <f>COUNTIF(E67:M67,"RA")</f>
        <v/>
      </c>
      <c r="S67" s="46">
        <f>COUNTIF(E67:M67,"UA")</f>
        <v/>
      </c>
      <c r="T67" s="46">
        <f>COUNTIF(E67:M67,"WH")</f>
        <v/>
      </c>
      <c r="U67" s="46" t="n"/>
      <c r="V67" s="47">
        <f>IF(R67&lt;&gt;0,"FAIL",IF(S67&gt;0,"AB",IF(T67&gt;0,"WH","PASS")))</f>
        <v/>
      </c>
    </row>
    <row r="68" spans="1:27">
      <c r="A68" s="37" t="n">
        <v>59</v>
      </c>
      <c r="B68" s="133" t="n">
        <v>113217104059</v>
      </c>
      <c r="C68" s="134" t="s">
        <v>37</v>
      </c>
      <c r="D68" s="129" t="s">
        <v>710</v>
      </c>
      <c r="E68" s="41" t="s">
        <v>622</v>
      </c>
      <c r="F68" s="41" t="s">
        <v>622</v>
      </c>
      <c r="G68" s="41" t="s">
        <v>622</v>
      </c>
      <c r="H68" s="41" t="s">
        <v>622</v>
      </c>
      <c r="I68" s="41" t="s">
        <v>622</v>
      </c>
      <c r="J68" s="41" t="s">
        <v>622</v>
      </c>
      <c r="K68" s="41" t="s">
        <v>622</v>
      </c>
      <c r="L68" s="41" t="s">
        <v>622</v>
      </c>
      <c r="M68" s="41" t="s">
        <v>622</v>
      </c>
      <c r="N68" s="42" t="n">
        <v>24</v>
      </c>
      <c r="O68" s="42">
        <f>IF(T68=0,24-SUMIF(E68:M68,"RA",$E$9:$M$9),0)</f>
        <v/>
      </c>
      <c r="P68" s="108">
        <f>(SUM(VLOOKUP(E68,$Y$10:$Z$17,2,FALSE)*E$9,VLOOKUP(F68,$Y$10:$Z$17,2,FALSE)*F$9,VLOOKUP(G68,$Y$10:$Z$17,2,FALSE)*G$9,VLOOKUP(H68,$Y$10:$Z$17,2,FALSE)*H$9,VLOOKUP(I68,$Y$10:$Z$17,2,FALSE)*I$9,VLOOKUP(J68,$Y$10:$Z$17,2,FALSE)*J$9,VLOOKUP(K68,$Y$10:$Z$17,2,FALSE)*K$9,VLOOKUP(L68,$Y$10:$Z$17,2,FALSE)*L$9,VLOOKUP(M68,$Y$10:$Z$17,2,FALSE)*M$9))</f>
        <v/>
      </c>
      <c r="Q68" s="44">
        <f>P68/O68</f>
        <v/>
      </c>
      <c r="R68" s="45">
        <f>COUNTIF(E68:M68,"RA")</f>
        <v/>
      </c>
      <c r="S68" s="46">
        <f>COUNTIF(E68:M68,"UA")</f>
        <v/>
      </c>
      <c r="T68" s="46">
        <f>COUNTIF(E68:M68,"WH")</f>
        <v/>
      </c>
      <c r="U68" s="46" t="n"/>
      <c r="V68" s="47">
        <f>IF(R68&lt;&gt;0,"FAIL",IF(S68&gt;0,"AB",IF(T68&gt;0,"WH","PASS")))</f>
        <v/>
      </c>
    </row>
    <row r="69" spans="1:27">
      <c r="A69" s="37" t="n">
        <v>60</v>
      </c>
      <c r="B69" s="137" t="n">
        <v>113217104060</v>
      </c>
      <c r="C69" s="137" t="s">
        <v>36</v>
      </c>
      <c r="D69" s="140" t="s">
        <v>653</v>
      </c>
      <c r="E69" s="41" t="s">
        <v>622</v>
      </c>
      <c r="F69" s="41" t="s">
        <v>622</v>
      </c>
      <c r="G69" s="41" t="s">
        <v>622</v>
      </c>
      <c r="H69" s="41" t="s">
        <v>622</v>
      </c>
      <c r="I69" s="41" t="s">
        <v>622</v>
      </c>
      <c r="J69" s="41" t="s">
        <v>622</v>
      </c>
      <c r="K69" s="41" t="s">
        <v>622</v>
      </c>
      <c r="L69" s="41" t="s">
        <v>622</v>
      </c>
      <c r="M69" s="41" t="s">
        <v>622</v>
      </c>
      <c r="N69" s="42" t="n">
        <v>24</v>
      </c>
      <c r="O69" s="42">
        <f>IF(T69=0,24-SUMIF(E69:M69,"RA",$E$9:$M$9),0)</f>
        <v/>
      </c>
      <c r="P69" s="108">
        <f>(SUM(VLOOKUP(E69,$Y$10:$Z$17,2,FALSE)*E$9,VLOOKUP(F69,$Y$10:$Z$17,2,FALSE)*F$9,VLOOKUP(G69,$Y$10:$Z$17,2,FALSE)*G$9,VLOOKUP(H69,$Y$10:$Z$17,2,FALSE)*H$9,VLOOKUP(I69,$Y$10:$Z$17,2,FALSE)*I$9,VLOOKUP(J69,$Y$10:$Z$17,2,FALSE)*J$9,VLOOKUP(K69,$Y$10:$Z$17,2,FALSE)*K$9,VLOOKUP(L69,$Y$10:$Z$17,2,FALSE)*L$9,VLOOKUP(M69,$Y$10:$Z$17,2,FALSE)*M$9))</f>
        <v/>
      </c>
      <c r="Q69" s="44">
        <f>P69/O69</f>
        <v/>
      </c>
      <c r="R69" s="45">
        <f>COUNTIF(E69:M69,"RA")</f>
        <v/>
      </c>
      <c r="S69" s="46">
        <f>COUNTIF(E69:M69,"UA")</f>
        <v/>
      </c>
      <c r="T69" s="46">
        <f>COUNTIF(E69:M69,"WH")</f>
        <v/>
      </c>
      <c r="U69" s="46" t="n"/>
      <c r="V69" s="47">
        <f>IF(R69&lt;&gt;0,"FAIL",IF(S69&gt;0,"AB",IF(T69&gt;0,"WH","PASS")))</f>
        <v/>
      </c>
    </row>
    <row r="70" spans="1:27">
      <c r="A70" s="37" t="n">
        <v>61</v>
      </c>
      <c r="B70" s="133" t="n">
        <v>113217104061</v>
      </c>
      <c r="C70" s="134" t="s">
        <v>37</v>
      </c>
      <c r="D70" s="129" t="s">
        <v>711</v>
      </c>
      <c r="E70" s="41" t="s">
        <v>622</v>
      </c>
      <c r="F70" s="41" t="s">
        <v>622</v>
      </c>
      <c r="G70" s="41" t="s">
        <v>622</v>
      </c>
      <c r="H70" s="41" t="s">
        <v>622</v>
      </c>
      <c r="I70" s="41" t="s">
        <v>622</v>
      </c>
      <c r="J70" s="41" t="s">
        <v>622</v>
      </c>
      <c r="K70" s="41" t="s">
        <v>622</v>
      </c>
      <c r="L70" s="41" t="s">
        <v>622</v>
      </c>
      <c r="M70" s="41" t="s">
        <v>622</v>
      </c>
      <c r="N70" s="42" t="n">
        <v>24</v>
      </c>
      <c r="O70" s="42">
        <f>IF(T70=0,24-SUMIF(E70:M70,"RA",$E$9:$M$9),0)</f>
        <v/>
      </c>
      <c r="P70" s="108">
        <f>(SUM(VLOOKUP(E70,$Y$10:$Z$17,2,FALSE)*E$9,VLOOKUP(F70,$Y$10:$Z$17,2,FALSE)*F$9,VLOOKUP(G70,$Y$10:$Z$17,2,FALSE)*G$9,VLOOKUP(H70,$Y$10:$Z$17,2,FALSE)*H$9,VLOOKUP(I70,$Y$10:$Z$17,2,FALSE)*I$9,VLOOKUP(J70,$Y$10:$Z$17,2,FALSE)*J$9,VLOOKUP(K70,$Y$10:$Z$17,2,FALSE)*K$9,VLOOKUP(L70,$Y$10:$Z$17,2,FALSE)*L$9,VLOOKUP(M70,$Y$10:$Z$17,2,FALSE)*M$9))</f>
        <v/>
      </c>
      <c r="Q70" s="44">
        <f>P70/O70</f>
        <v/>
      </c>
      <c r="R70" s="45">
        <f>COUNTIF(E70:M70,"RA")</f>
        <v/>
      </c>
      <c r="S70" s="46">
        <f>COUNTIF(E70:M70,"UA")</f>
        <v/>
      </c>
      <c r="T70" s="46">
        <f>COUNTIF(E70:M70,"WH")</f>
        <v/>
      </c>
      <c r="U70" s="46" t="n"/>
      <c r="V70" s="47">
        <f>IF(R70&lt;&gt;0,"FAIL",IF(S70&gt;0,"AB",IF(T70&gt;0,"WH","PASS")))</f>
        <v/>
      </c>
    </row>
    <row r="71" spans="1:27">
      <c r="A71" s="37" t="n">
        <v>62</v>
      </c>
      <c r="B71" s="138" t="n">
        <v>113217104062</v>
      </c>
      <c r="C71" s="137" t="s">
        <v>38</v>
      </c>
      <c r="D71" s="128" t="s">
        <v>758</v>
      </c>
      <c r="E71" s="41" t="s">
        <v>622</v>
      </c>
      <c r="F71" s="41" t="s">
        <v>622</v>
      </c>
      <c r="G71" s="41" t="s">
        <v>622</v>
      </c>
      <c r="H71" s="41" t="s">
        <v>622</v>
      </c>
      <c r="I71" s="41" t="s">
        <v>622</v>
      </c>
      <c r="J71" s="41" t="s">
        <v>622</v>
      </c>
      <c r="K71" s="41" t="s">
        <v>622</v>
      </c>
      <c r="L71" s="41" t="s">
        <v>622</v>
      </c>
      <c r="M71" s="41" t="s">
        <v>622</v>
      </c>
      <c r="N71" s="42" t="n">
        <v>24</v>
      </c>
      <c r="O71" s="42">
        <f>IF(T71=0,24-SUMIF(E71:M71,"RA",$E$9:$M$9),0)</f>
        <v/>
      </c>
      <c r="P71" s="108">
        <f>(SUM(VLOOKUP(E71,$Y$10:$Z$17,2,FALSE)*E$9,VLOOKUP(F71,$Y$10:$Z$17,2,FALSE)*F$9,VLOOKUP(G71,$Y$10:$Z$17,2,FALSE)*G$9,VLOOKUP(H71,$Y$10:$Z$17,2,FALSE)*H$9,VLOOKUP(I71,$Y$10:$Z$17,2,FALSE)*I$9,VLOOKUP(J71,$Y$10:$Z$17,2,FALSE)*J$9,VLOOKUP(K71,$Y$10:$Z$17,2,FALSE)*K$9,VLOOKUP(L71,$Y$10:$Z$17,2,FALSE)*L$9,VLOOKUP(M71,$Y$10:$Z$17,2,FALSE)*M$9))</f>
        <v/>
      </c>
      <c r="Q71" s="44">
        <f>P71/O71</f>
        <v/>
      </c>
      <c r="R71" s="45">
        <f>COUNTIF(E71:M71,"RA")</f>
        <v/>
      </c>
      <c r="S71" s="46">
        <f>COUNTIF(E71:M71,"UA")</f>
        <v/>
      </c>
      <c r="T71" s="46">
        <f>COUNTIF(E71:M71,"WH")</f>
        <v/>
      </c>
      <c r="U71" s="46" t="n"/>
      <c r="V71" s="47">
        <f>IF(R71&lt;&gt;0,"FAIL",IF(S71&gt;0,"AB",IF(T71&gt;0,"WH","PASS")))</f>
        <v/>
      </c>
    </row>
    <row r="72" spans="1:27">
      <c r="A72" s="37" t="n">
        <v>63</v>
      </c>
      <c r="B72" s="138" t="n">
        <v>113217104063</v>
      </c>
      <c r="C72" s="137" t="s">
        <v>38</v>
      </c>
      <c r="D72" s="128" t="s">
        <v>759</v>
      </c>
      <c r="E72" s="41" t="s">
        <v>622</v>
      </c>
      <c r="F72" s="41" t="s">
        <v>622</v>
      </c>
      <c r="G72" s="41" t="s">
        <v>622</v>
      </c>
      <c r="H72" s="41" t="s">
        <v>622</v>
      </c>
      <c r="I72" s="41" t="s">
        <v>622</v>
      </c>
      <c r="J72" s="41" t="s">
        <v>622</v>
      </c>
      <c r="K72" s="41" t="s">
        <v>622</v>
      </c>
      <c r="L72" s="41" t="s">
        <v>622</v>
      </c>
      <c r="M72" s="41" t="s">
        <v>622</v>
      </c>
      <c r="N72" s="42" t="n">
        <v>24</v>
      </c>
      <c r="O72" s="42">
        <f>IF(T72=0,24-SUMIF(E72:M72,"RA",$E$9:$M$9),0)</f>
        <v/>
      </c>
      <c r="P72" s="108">
        <f>(SUM(VLOOKUP(E72,$Y$10:$Z$17,2,FALSE)*E$9,VLOOKUP(F72,$Y$10:$Z$17,2,FALSE)*F$9,VLOOKUP(G72,$Y$10:$Z$17,2,FALSE)*G$9,VLOOKUP(H72,$Y$10:$Z$17,2,FALSE)*H$9,VLOOKUP(I72,$Y$10:$Z$17,2,FALSE)*I$9,VLOOKUP(J72,$Y$10:$Z$17,2,FALSE)*J$9,VLOOKUP(K72,$Y$10:$Z$17,2,FALSE)*K$9,VLOOKUP(L72,$Y$10:$Z$17,2,FALSE)*L$9,VLOOKUP(M72,$Y$10:$Z$17,2,FALSE)*M$9))</f>
        <v/>
      </c>
      <c r="Q72" s="44">
        <f>P72/O72</f>
        <v/>
      </c>
      <c r="R72" s="45">
        <f>COUNTIF(E72:M72,"RA")</f>
        <v/>
      </c>
      <c r="S72" s="46">
        <f>COUNTIF(E72:M72,"UA")</f>
        <v/>
      </c>
      <c r="T72" s="46">
        <f>COUNTIF(E72:M72,"WH")</f>
        <v/>
      </c>
      <c r="U72" s="46" t="n"/>
      <c r="V72" s="47">
        <f>IF(R72&lt;&gt;0,"FAIL",IF(S72&gt;0,"AB",IF(T72&gt;0,"WH","PASS")))</f>
        <v/>
      </c>
    </row>
    <row r="73" spans="1:27">
      <c r="A73" s="37" t="n">
        <v>64</v>
      </c>
      <c r="B73" s="138" t="n">
        <v>113217104064</v>
      </c>
      <c r="C73" s="137" t="s">
        <v>38</v>
      </c>
      <c r="D73" s="128" t="s">
        <v>760</v>
      </c>
      <c r="E73" s="41" t="s">
        <v>622</v>
      </c>
      <c r="F73" s="41" t="s">
        <v>622</v>
      </c>
      <c r="G73" s="41" t="s">
        <v>622</v>
      </c>
      <c r="H73" s="41" t="s">
        <v>622</v>
      </c>
      <c r="I73" s="41" t="s">
        <v>622</v>
      </c>
      <c r="J73" s="41" t="s">
        <v>622</v>
      </c>
      <c r="K73" s="41" t="s">
        <v>622</v>
      </c>
      <c r="L73" s="41" t="s">
        <v>622</v>
      </c>
      <c r="M73" s="41" t="s">
        <v>622</v>
      </c>
      <c r="N73" s="42" t="n">
        <v>24</v>
      </c>
      <c r="O73" s="42">
        <f>IF(T73=0,24-SUMIF(E73:M73,"RA",$E$9:$M$9),0)</f>
        <v/>
      </c>
      <c r="P73" s="108">
        <f>(SUM(VLOOKUP(E73,$Y$10:$Z$17,2,FALSE)*E$9,VLOOKUP(F73,$Y$10:$Z$17,2,FALSE)*F$9,VLOOKUP(G73,$Y$10:$Z$17,2,FALSE)*G$9,VLOOKUP(H73,$Y$10:$Z$17,2,FALSE)*H$9,VLOOKUP(I73,$Y$10:$Z$17,2,FALSE)*I$9,VLOOKUP(J73,$Y$10:$Z$17,2,FALSE)*J$9,VLOOKUP(K73,$Y$10:$Z$17,2,FALSE)*K$9,VLOOKUP(L73,$Y$10:$Z$17,2,FALSE)*L$9,VLOOKUP(M73,$Y$10:$Z$17,2,FALSE)*M$9))</f>
        <v/>
      </c>
      <c r="Q73" s="44">
        <f>P73/O73</f>
        <v/>
      </c>
      <c r="R73" s="45">
        <f>COUNTIF(E73:M73,"RA")</f>
        <v/>
      </c>
      <c r="S73" s="46">
        <f>COUNTIF(E73:M73,"UA")</f>
        <v/>
      </c>
      <c r="T73" s="46">
        <f>COUNTIF(E73:M73,"WH")</f>
        <v/>
      </c>
      <c r="U73" s="46" t="n"/>
      <c r="V73" s="47">
        <f>IF(R73&lt;&gt;0,"FAIL",IF(S73&gt;0,"AB",IF(T73&gt;0,"WH","PASS")))</f>
        <v/>
      </c>
    </row>
    <row r="74" spans="1:27">
      <c r="A74" s="37" t="n">
        <v>65</v>
      </c>
      <c r="B74" s="138" t="n">
        <v>113217104065</v>
      </c>
      <c r="C74" s="137" t="s">
        <v>38</v>
      </c>
      <c r="D74" s="128" t="s">
        <v>761</v>
      </c>
      <c r="E74" s="41" t="s">
        <v>622</v>
      </c>
      <c r="F74" s="41" t="s">
        <v>622</v>
      </c>
      <c r="G74" s="41" t="s">
        <v>622</v>
      </c>
      <c r="H74" s="41" t="s">
        <v>622</v>
      </c>
      <c r="I74" s="41" t="s">
        <v>622</v>
      </c>
      <c r="J74" s="41" t="s">
        <v>622</v>
      </c>
      <c r="K74" s="41" t="s">
        <v>622</v>
      </c>
      <c r="L74" s="41" t="s">
        <v>622</v>
      </c>
      <c r="M74" s="41" t="s">
        <v>622</v>
      </c>
      <c r="N74" s="42" t="n">
        <v>24</v>
      </c>
      <c r="O74" s="42">
        <f>IF(T74=0,24-SUMIF(E74:M74,"RA",$E$9:$M$9),0)</f>
        <v/>
      </c>
      <c r="P74" s="108">
        <f>(SUM(VLOOKUP(E74,$Y$10:$Z$17,2,FALSE)*E$9,VLOOKUP(F74,$Y$10:$Z$17,2,FALSE)*F$9,VLOOKUP(G74,$Y$10:$Z$17,2,FALSE)*G$9,VLOOKUP(H74,$Y$10:$Z$17,2,FALSE)*H$9,VLOOKUP(I74,$Y$10:$Z$17,2,FALSE)*I$9,VLOOKUP(J74,$Y$10:$Z$17,2,FALSE)*J$9,VLOOKUP(K74,$Y$10:$Z$17,2,FALSE)*K$9,VLOOKUP(L74,$Y$10:$Z$17,2,FALSE)*L$9,VLOOKUP(M74,$Y$10:$Z$17,2,FALSE)*M$9))</f>
        <v/>
      </c>
      <c r="Q74" s="44">
        <f>P74/O74</f>
        <v/>
      </c>
      <c r="R74" s="45">
        <f>COUNTIF(E74:M74,"RA")</f>
        <v/>
      </c>
      <c r="S74" s="46">
        <f>COUNTIF(E74:M74,"UA")</f>
        <v/>
      </c>
      <c r="T74" s="46">
        <f>COUNTIF(E74:M74,"WH")</f>
        <v/>
      </c>
      <c r="U74" s="46" t="n"/>
      <c r="V74" s="47">
        <f>IF(R74&lt;&gt;0,"FAIL",IF(S74&gt;0,"AB",IF(T74&gt;0,"WH","PASS")))</f>
        <v/>
      </c>
    </row>
    <row r="75" spans="1:27">
      <c r="A75" s="37" t="n">
        <v>66</v>
      </c>
      <c r="B75" s="133" t="n">
        <v>113217104066</v>
      </c>
      <c r="C75" s="134" t="s">
        <v>37</v>
      </c>
      <c r="D75" s="129" t="s">
        <v>712</v>
      </c>
      <c r="E75" s="41" t="s">
        <v>622</v>
      </c>
      <c r="F75" s="41" t="s">
        <v>622</v>
      </c>
      <c r="G75" s="41" t="s">
        <v>622</v>
      </c>
      <c r="H75" s="41" t="s">
        <v>622</v>
      </c>
      <c r="I75" s="41" t="s">
        <v>622</v>
      </c>
      <c r="J75" s="41" t="s">
        <v>622</v>
      </c>
      <c r="K75" s="41" t="s">
        <v>622</v>
      </c>
      <c r="L75" s="41" t="s">
        <v>622</v>
      </c>
      <c r="M75" s="41" t="s">
        <v>622</v>
      </c>
      <c r="N75" s="42" t="n">
        <v>24</v>
      </c>
      <c r="O75" s="42">
        <f>IF(T75=0,24-SUMIF(E75:M75,"RA",$E$9:$M$9),0)</f>
        <v/>
      </c>
      <c r="P75" s="108">
        <f>(SUM(VLOOKUP(E75,$Y$10:$Z$17,2,FALSE)*E$9,VLOOKUP(F75,$Y$10:$Z$17,2,FALSE)*F$9,VLOOKUP(G75,$Y$10:$Z$17,2,FALSE)*G$9,VLOOKUP(H75,$Y$10:$Z$17,2,FALSE)*H$9,VLOOKUP(I75,$Y$10:$Z$17,2,FALSE)*I$9,VLOOKUP(J75,$Y$10:$Z$17,2,FALSE)*J$9,VLOOKUP(K75,$Y$10:$Z$17,2,FALSE)*K$9,VLOOKUP(L75,$Y$10:$Z$17,2,FALSE)*L$9,VLOOKUP(M75,$Y$10:$Z$17,2,FALSE)*M$9))</f>
        <v/>
      </c>
      <c r="Q75" s="44">
        <f>P75/O75</f>
        <v/>
      </c>
      <c r="R75" s="45">
        <f>COUNTIF(E75:M75,"RA")</f>
        <v/>
      </c>
      <c r="S75" s="46">
        <f>COUNTIF(E75:M75,"UA")</f>
        <v/>
      </c>
      <c r="T75" s="46">
        <f>COUNTIF(E75:M75,"WH")</f>
        <v/>
      </c>
      <c r="U75" s="46" t="n"/>
      <c r="V75" s="47">
        <f>IF(R75&lt;&gt;0,"FAIL",IF(S75&gt;0,"AB",IF(T75&gt;0,"WH","PASS")))</f>
        <v/>
      </c>
    </row>
    <row r="76" spans="1:27">
      <c r="A76" s="37" t="n">
        <v>67</v>
      </c>
      <c r="B76" s="138" t="n">
        <v>113217104067</v>
      </c>
      <c r="C76" s="137" t="s">
        <v>38</v>
      </c>
      <c r="D76" s="128" t="s">
        <v>762</v>
      </c>
      <c r="E76" s="41" t="s">
        <v>622</v>
      </c>
      <c r="F76" s="41" t="s">
        <v>622</v>
      </c>
      <c r="G76" s="41" t="s">
        <v>622</v>
      </c>
      <c r="H76" s="41" t="s">
        <v>622</v>
      </c>
      <c r="I76" s="41" t="s">
        <v>622</v>
      </c>
      <c r="J76" s="41" t="s">
        <v>622</v>
      </c>
      <c r="K76" s="41" t="s">
        <v>622</v>
      </c>
      <c r="L76" s="41" t="s">
        <v>622</v>
      </c>
      <c r="M76" s="41" t="s">
        <v>622</v>
      </c>
      <c r="N76" s="42" t="n">
        <v>24</v>
      </c>
      <c r="O76" s="42">
        <f>IF(T76=0,24-SUMIF(E76:M76,"RA",$E$9:$M$9),0)</f>
        <v/>
      </c>
      <c r="P76" s="108">
        <f>(SUM(VLOOKUP(E76,$Y$10:$Z$17,2,FALSE)*E$9,VLOOKUP(F76,$Y$10:$Z$17,2,FALSE)*F$9,VLOOKUP(G76,$Y$10:$Z$17,2,FALSE)*G$9,VLOOKUP(H76,$Y$10:$Z$17,2,FALSE)*H$9,VLOOKUP(I76,$Y$10:$Z$17,2,FALSE)*I$9,VLOOKUP(J76,$Y$10:$Z$17,2,FALSE)*J$9,VLOOKUP(K76,$Y$10:$Z$17,2,FALSE)*K$9,VLOOKUP(L76,$Y$10:$Z$17,2,FALSE)*L$9,VLOOKUP(M76,$Y$10:$Z$17,2,FALSE)*M$9))</f>
        <v/>
      </c>
      <c r="Q76" s="44">
        <f>P76/O76</f>
        <v/>
      </c>
      <c r="R76" s="45">
        <f>COUNTIF(E76:M76,"RA")</f>
        <v/>
      </c>
      <c r="S76" s="46">
        <f>COUNTIF(E76:M76,"UA")</f>
        <v/>
      </c>
      <c r="T76" s="46">
        <f>COUNTIF(E76:M76,"WH")</f>
        <v/>
      </c>
      <c r="U76" s="46" t="n"/>
      <c r="V76" s="47">
        <f>IF(R76&lt;&gt;0,"FAIL",IF(S76&gt;0,"AB",IF(T76&gt;0,"WH","PASS")))</f>
        <v/>
      </c>
    </row>
    <row r="77" spans="1:27">
      <c r="A77" s="37" t="n">
        <v>68</v>
      </c>
      <c r="B77" s="133" t="n">
        <v>113217104068</v>
      </c>
      <c r="C77" s="134" t="s">
        <v>37</v>
      </c>
      <c r="D77" s="129" t="s">
        <v>713</v>
      </c>
      <c r="E77" s="41" t="s">
        <v>622</v>
      </c>
      <c r="F77" s="41" t="s">
        <v>622</v>
      </c>
      <c r="G77" s="41" t="s">
        <v>622</v>
      </c>
      <c r="H77" s="41" t="s">
        <v>622</v>
      </c>
      <c r="I77" s="41" t="s">
        <v>622</v>
      </c>
      <c r="J77" s="41" t="s">
        <v>622</v>
      </c>
      <c r="K77" s="41" t="s">
        <v>622</v>
      </c>
      <c r="L77" s="41" t="s">
        <v>622</v>
      </c>
      <c r="M77" s="41" t="s">
        <v>622</v>
      </c>
      <c r="N77" s="42" t="n">
        <v>24</v>
      </c>
      <c r="O77" s="42">
        <f>IF(T77=0,24-SUMIF(E77:M77,"RA",$E$9:$M$9),0)</f>
        <v/>
      </c>
      <c r="P77" s="108">
        <f>(SUM(VLOOKUP(E77,$Y$10:$Z$17,2,FALSE)*E$9,VLOOKUP(F77,$Y$10:$Z$17,2,FALSE)*F$9,VLOOKUP(G77,$Y$10:$Z$17,2,FALSE)*G$9,VLOOKUP(H77,$Y$10:$Z$17,2,FALSE)*H$9,VLOOKUP(I77,$Y$10:$Z$17,2,FALSE)*I$9,VLOOKUP(J77,$Y$10:$Z$17,2,FALSE)*J$9,VLOOKUP(K77,$Y$10:$Z$17,2,FALSE)*K$9,VLOOKUP(L77,$Y$10:$Z$17,2,FALSE)*L$9,VLOOKUP(M77,$Y$10:$Z$17,2,FALSE)*M$9))</f>
        <v/>
      </c>
      <c r="Q77" s="44">
        <f>P77/O77</f>
        <v/>
      </c>
      <c r="R77" s="45">
        <f>COUNTIF(E77:M77,"RA")</f>
        <v/>
      </c>
      <c r="S77" s="46">
        <f>COUNTIF(E77:M77,"UA")</f>
        <v/>
      </c>
      <c r="T77" s="46">
        <f>COUNTIF(E77:M77,"WH")</f>
        <v/>
      </c>
      <c r="U77" s="46" t="n"/>
      <c r="V77" s="47">
        <f>IF(R77&lt;&gt;0,"FAIL",IF(S77&gt;0,"AB",IF(T77&gt;0,"WH","PASS")))</f>
        <v/>
      </c>
    </row>
    <row r="78" spans="1:27">
      <c r="A78" s="37" t="n">
        <v>69</v>
      </c>
      <c r="B78" s="133" t="n">
        <v>113217104069</v>
      </c>
      <c r="C78" s="134" t="s">
        <v>37</v>
      </c>
      <c r="D78" s="130" t="s">
        <v>714</v>
      </c>
      <c r="E78" s="41" t="s">
        <v>622</v>
      </c>
      <c r="F78" s="41" t="s">
        <v>622</v>
      </c>
      <c r="G78" s="41" t="s">
        <v>622</v>
      </c>
      <c r="H78" s="41" t="s">
        <v>622</v>
      </c>
      <c r="I78" s="41" t="s">
        <v>622</v>
      </c>
      <c r="J78" s="41" t="s">
        <v>622</v>
      </c>
      <c r="K78" s="41" t="s">
        <v>622</v>
      </c>
      <c r="L78" s="41" t="s">
        <v>622</v>
      </c>
      <c r="M78" s="41" t="s">
        <v>622</v>
      </c>
      <c r="N78" s="42" t="n">
        <v>24</v>
      </c>
      <c r="O78" s="42">
        <f>IF(T78=0,24-SUMIF(E78:M78,"RA",$E$9:$M$9),0)</f>
        <v/>
      </c>
      <c r="P78" s="108">
        <f>(SUM(VLOOKUP(E78,$Y$10:$Z$17,2,FALSE)*E$9,VLOOKUP(F78,$Y$10:$Z$17,2,FALSE)*F$9,VLOOKUP(G78,$Y$10:$Z$17,2,FALSE)*G$9,VLOOKUP(H78,$Y$10:$Z$17,2,FALSE)*H$9,VLOOKUP(I78,$Y$10:$Z$17,2,FALSE)*I$9,VLOOKUP(J78,$Y$10:$Z$17,2,FALSE)*J$9,VLOOKUP(K78,$Y$10:$Z$17,2,FALSE)*K$9,VLOOKUP(L78,$Y$10:$Z$17,2,FALSE)*L$9,VLOOKUP(M78,$Y$10:$Z$17,2,FALSE)*M$9))</f>
        <v/>
      </c>
      <c r="Q78" s="44">
        <f>P78/O78</f>
        <v/>
      </c>
      <c r="R78" s="45">
        <f>COUNTIF(E78:M78,"RA")</f>
        <v/>
      </c>
      <c r="S78" s="46">
        <f>COUNTIF(E78:M78,"UA")</f>
        <v/>
      </c>
      <c r="T78" s="46">
        <f>COUNTIF(E78:M78,"WH")</f>
        <v/>
      </c>
      <c r="U78" s="46" t="n"/>
      <c r="V78" s="47">
        <f>IF(R78&lt;&gt;0,"FAIL",IF(S78&gt;0,"AB",IF(T78&gt;0,"WH","PASS")))</f>
        <v/>
      </c>
    </row>
    <row r="79" spans="1:27">
      <c r="A79" s="37" t="n">
        <v>70</v>
      </c>
      <c r="B79" s="133" t="n">
        <v>113217104070</v>
      </c>
      <c r="C79" s="134" t="s">
        <v>37</v>
      </c>
      <c r="D79" s="129" t="s">
        <v>715</v>
      </c>
      <c r="E79" s="41" t="s">
        <v>622</v>
      </c>
      <c r="F79" s="41" t="s">
        <v>622</v>
      </c>
      <c r="G79" s="41" t="s">
        <v>622</v>
      </c>
      <c r="H79" s="41" t="s">
        <v>622</v>
      </c>
      <c r="I79" s="41" t="s">
        <v>622</v>
      </c>
      <c r="J79" s="41" t="s">
        <v>622</v>
      </c>
      <c r="K79" s="41" t="s">
        <v>622</v>
      </c>
      <c r="L79" s="41" t="s">
        <v>622</v>
      </c>
      <c r="M79" s="41" t="s">
        <v>622</v>
      </c>
      <c r="N79" s="42" t="n">
        <v>24</v>
      </c>
      <c r="O79" s="42">
        <f>IF(T79=0,24-SUMIF(E79:M79,"RA",$E$9:$M$9),0)</f>
        <v/>
      </c>
      <c r="P79" s="108">
        <f>(SUM(VLOOKUP(E79,$Y$10:$Z$17,2,FALSE)*E$9,VLOOKUP(F79,$Y$10:$Z$17,2,FALSE)*F$9,VLOOKUP(G79,$Y$10:$Z$17,2,FALSE)*G$9,VLOOKUP(H79,$Y$10:$Z$17,2,FALSE)*H$9,VLOOKUP(I79,$Y$10:$Z$17,2,FALSE)*I$9,VLOOKUP(J79,$Y$10:$Z$17,2,FALSE)*J$9,VLOOKUP(K79,$Y$10:$Z$17,2,FALSE)*K$9,VLOOKUP(L79,$Y$10:$Z$17,2,FALSE)*L$9,VLOOKUP(M79,$Y$10:$Z$17,2,FALSE)*M$9))</f>
        <v/>
      </c>
      <c r="Q79" s="44">
        <f>P79/O79</f>
        <v/>
      </c>
      <c r="R79" s="45">
        <f>COUNTIF(E79:M79,"RA")</f>
        <v/>
      </c>
      <c r="S79" s="46">
        <f>COUNTIF(E79:M79,"UA")</f>
        <v/>
      </c>
      <c r="T79" s="46">
        <f>COUNTIF(E79:M79,"WH")</f>
        <v/>
      </c>
      <c r="U79" s="46" t="n"/>
      <c r="V79" s="47">
        <f>IF(R79&lt;&gt;0,"FAIL",IF(S79&gt;0,"AB",IF(T79&gt;0,"WH","PASS")))</f>
        <v/>
      </c>
    </row>
    <row r="80" spans="1:27">
      <c r="A80" s="37" t="n">
        <v>71</v>
      </c>
      <c r="B80" s="138" t="n">
        <v>113217104071</v>
      </c>
      <c r="C80" s="137" t="s">
        <v>38</v>
      </c>
      <c r="D80" s="128" t="s">
        <v>763</v>
      </c>
      <c r="E80" s="41" t="s">
        <v>622</v>
      </c>
      <c r="F80" s="41" t="s">
        <v>622</v>
      </c>
      <c r="G80" s="41" t="s">
        <v>622</v>
      </c>
      <c r="H80" s="41" t="s">
        <v>622</v>
      </c>
      <c r="I80" s="41" t="s">
        <v>622</v>
      </c>
      <c r="J80" s="41" t="s">
        <v>622</v>
      </c>
      <c r="K80" s="41" t="s">
        <v>622</v>
      </c>
      <c r="L80" s="41" t="s">
        <v>622</v>
      </c>
      <c r="M80" s="41" t="s">
        <v>622</v>
      </c>
      <c r="N80" s="42" t="n">
        <v>24</v>
      </c>
      <c r="O80" s="42">
        <f>IF(T80=0,24-SUMIF(E80:M80,"RA",$E$9:$M$9),0)</f>
        <v/>
      </c>
      <c r="P80" s="108">
        <f>(SUM(VLOOKUP(E80,$Y$10:$Z$17,2,FALSE)*E$9,VLOOKUP(F80,$Y$10:$Z$17,2,FALSE)*F$9,VLOOKUP(G80,$Y$10:$Z$17,2,FALSE)*G$9,VLOOKUP(H80,$Y$10:$Z$17,2,FALSE)*H$9,VLOOKUP(I80,$Y$10:$Z$17,2,FALSE)*I$9,VLOOKUP(J80,$Y$10:$Z$17,2,FALSE)*J$9,VLOOKUP(K80,$Y$10:$Z$17,2,FALSE)*K$9,VLOOKUP(L80,$Y$10:$Z$17,2,FALSE)*L$9,VLOOKUP(M80,$Y$10:$Z$17,2,FALSE)*M$9))</f>
        <v/>
      </c>
      <c r="Q80" s="44">
        <f>P80/O80</f>
        <v/>
      </c>
      <c r="R80" s="45">
        <f>COUNTIF(E80:M80,"RA")</f>
        <v/>
      </c>
      <c r="S80" s="46">
        <f>COUNTIF(E80:M80,"UA")</f>
        <v/>
      </c>
      <c r="T80" s="46">
        <f>COUNTIF(E80:M80,"WH")</f>
        <v/>
      </c>
      <c r="U80" s="46" t="n"/>
      <c r="V80" s="47">
        <f>IF(R80&lt;&gt;0,"FAIL",IF(S80&gt;0,"AB",IF(T80&gt;0,"WH","PASS")))</f>
        <v/>
      </c>
    </row>
    <row r="81" spans="1:27">
      <c r="A81" s="37" t="n">
        <v>72</v>
      </c>
      <c r="B81" s="137" t="n">
        <v>113217104072</v>
      </c>
      <c r="C81" s="137" t="s">
        <v>36</v>
      </c>
      <c r="D81" s="140" t="s">
        <v>654</v>
      </c>
      <c r="E81" s="41" t="s">
        <v>622</v>
      </c>
      <c r="F81" s="41" t="s">
        <v>622</v>
      </c>
      <c r="G81" s="41" t="s">
        <v>622</v>
      </c>
      <c r="H81" s="41" t="s">
        <v>622</v>
      </c>
      <c r="I81" s="41" t="s">
        <v>622</v>
      </c>
      <c r="J81" s="41" t="s">
        <v>622</v>
      </c>
      <c r="K81" s="41" t="s">
        <v>622</v>
      </c>
      <c r="L81" s="41" t="s">
        <v>622</v>
      </c>
      <c r="M81" s="41" t="s">
        <v>622</v>
      </c>
      <c r="N81" s="42" t="n">
        <v>24</v>
      </c>
      <c r="O81" s="42">
        <f>IF(T81=0,24-SUMIF(E81:M81,"RA",$E$9:$M$9),0)</f>
        <v/>
      </c>
      <c r="P81" s="108">
        <f>(SUM(VLOOKUP(E81,$Y$10:$Z$17,2,FALSE)*E$9,VLOOKUP(F81,$Y$10:$Z$17,2,FALSE)*F$9,VLOOKUP(G81,$Y$10:$Z$17,2,FALSE)*G$9,VLOOKUP(H81,$Y$10:$Z$17,2,FALSE)*H$9,VLOOKUP(I81,$Y$10:$Z$17,2,FALSE)*I$9,VLOOKUP(J81,$Y$10:$Z$17,2,FALSE)*J$9,VLOOKUP(K81,$Y$10:$Z$17,2,FALSE)*K$9,VLOOKUP(L81,$Y$10:$Z$17,2,FALSE)*L$9,VLOOKUP(M81,$Y$10:$Z$17,2,FALSE)*M$9))</f>
        <v/>
      </c>
      <c r="Q81" s="44">
        <f>P81/O81</f>
        <v/>
      </c>
      <c r="R81" s="45">
        <f>COUNTIF(E81:M81,"RA")</f>
        <v/>
      </c>
      <c r="S81" s="46">
        <f>COUNTIF(E81:M81,"UA")</f>
        <v/>
      </c>
      <c r="T81" s="46">
        <f>COUNTIF(E81:M81,"WH")</f>
        <v/>
      </c>
      <c r="U81" s="46" t="n"/>
      <c r="V81" s="47">
        <f>IF(R81&lt;&gt;0,"FAIL",IF(S81&gt;0,"AB",IF(T81&gt;0,"WH","PASS")))</f>
        <v/>
      </c>
    </row>
    <row r="82" spans="1:27">
      <c r="A82" s="37" t="n">
        <v>73</v>
      </c>
      <c r="B82" s="137" t="n">
        <v>113217104073</v>
      </c>
      <c r="C82" s="137" t="s">
        <v>36</v>
      </c>
      <c r="D82" s="140" t="s">
        <v>655</v>
      </c>
      <c r="E82" s="41" t="s">
        <v>622</v>
      </c>
      <c r="F82" s="41" t="s">
        <v>622</v>
      </c>
      <c r="G82" s="41" t="s">
        <v>622</v>
      </c>
      <c r="H82" s="41" t="s">
        <v>622</v>
      </c>
      <c r="I82" s="41" t="s">
        <v>622</v>
      </c>
      <c r="J82" s="41" t="s">
        <v>622</v>
      </c>
      <c r="K82" s="41" t="s">
        <v>622</v>
      </c>
      <c r="L82" s="41" t="s">
        <v>622</v>
      </c>
      <c r="M82" s="41" t="s">
        <v>622</v>
      </c>
      <c r="N82" s="42" t="n">
        <v>24</v>
      </c>
      <c r="O82" s="42">
        <f>IF(T82=0,24-SUMIF(E82:M82,"RA",$E$9:$M$9),0)</f>
        <v/>
      </c>
      <c r="P82" s="108">
        <f>(SUM(VLOOKUP(E82,$Y$10:$Z$17,2,FALSE)*E$9,VLOOKUP(F82,$Y$10:$Z$17,2,FALSE)*F$9,VLOOKUP(G82,$Y$10:$Z$17,2,FALSE)*G$9,VLOOKUP(H82,$Y$10:$Z$17,2,FALSE)*H$9,VLOOKUP(I82,$Y$10:$Z$17,2,FALSE)*I$9,VLOOKUP(J82,$Y$10:$Z$17,2,FALSE)*J$9,VLOOKUP(K82,$Y$10:$Z$17,2,FALSE)*K$9,VLOOKUP(L82,$Y$10:$Z$17,2,FALSE)*L$9,VLOOKUP(M82,$Y$10:$Z$17,2,FALSE)*M$9))</f>
        <v/>
      </c>
      <c r="Q82" s="44">
        <f>P82/O82</f>
        <v/>
      </c>
      <c r="R82" s="45">
        <f>COUNTIF(E82:M82,"RA")</f>
        <v/>
      </c>
      <c r="S82" s="46">
        <f>COUNTIF(E82:M82,"UA")</f>
        <v/>
      </c>
      <c r="T82" s="46">
        <f>COUNTIF(E82:M82,"WH")</f>
        <v/>
      </c>
      <c r="U82" s="46" t="n"/>
      <c r="V82" s="47">
        <f>IF(R82&lt;&gt;0,"FAIL",IF(S82&gt;0,"AB",IF(T82&gt;0,"WH","PASS")))</f>
        <v/>
      </c>
    </row>
    <row r="83" spans="1:27">
      <c r="A83" s="37" t="n">
        <v>74</v>
      </c>
      <c r="B83" s="137" t="n">
        <v>113217104074</v>
      </c>
      <c r="C83" s="137" t="s">
        <v>36</v>
      </c>
      <c r="D83" s="140" t="s">
        <v>656</v>
      </c>
      <c r="E83" s="41" t="s">
        <v>622</v>
      </c>
      <c r="F83" s="41" t="s">
        <v>622</v>
      </c>
      <c r="G83" s="41" t="s">
        <v>622</v>
      </c>
      <c r="H83" s="41" t="s">
        <v>622</v>
      </c>
      <c r="I83" s="41" t="s">
        <v>622</v>
      </c>
      <c r="J83" s="41" t="s">
        <v>622</v>
      </c>
      <c r="K83" s="41" t="s">
        <v>622</v>
      </c>
      <c r="L83" s="41" t="s">
        <v>622</v>
      </c>
      <c r="M83" s="41" t="s">
        <v>622</v>
      </c>
      <c r="N83" s="42" t="n">
        <v>24</v>
      </c>
      <c r="O83" s="42">
        <f>IF(T83=0,24-SUMIF(E83:M83,"RA",$E$9:$M$9),0)</f>
        <v/>
      </c>
      <c r="P83" s="108">
        <f>(SUM(VLOOKUP(E83,$Y$10:$Z$17,2,FALSE)*E$9,VLOOKUP(F83,$Y$10:$Z$17,2,FALSE)*F$9,VLOOKUP(G83,$Y$10:$Z$17,2,FALSE)*G$9,VLOOKUP(H83,$Y$10:$Z$17,2,FALSE)*H$9,VLOOKUP(I83,$Y$10:$Z$17,2,FALSE)*I$9,VLOOKUP(J83,$Y$10:$Z$17,2,FALSE)*J$9,VLOOKUP(K83,$Y$10:$Z$17,2,FALSE)*K$9,VLOOKUP(L83,$Y$10:$Z$17,2,FALSE)*L$9,VLOOKUP(M83,$Y$10:$Z$17,2,FALSE)*M$9))</f>
        <v/>
      </c>
      <c r="Q83" s="44">
        <f>P83/O83</f>
        <v/>
      </c>
      <c r="R83" s="45">
        <f>COUNTIF(E83:M83,"RA")</f>
        <v/>
      </c>
      <c r="S83" s="46">
        <f>COUNTIF(E83:M83,"UA")</f>
        <v/>
      </c>
      <c r="T83" s="46">
        <f>COUNTIF(E83:M83,"WH")</f>
        <v/>
      </c>
      <c r="U83" s="46" t="n"/>
      <c r="V83" s="47">
        <f>IF(R83&lt;&gt;0,"FAIL",IF(S83&gt;0,"AB",IF(T83&gt;0,"WH","PASS")))</f>
        <v/>
      </c>
    </row>
    <row r="84" spans="1:27">
      <c r="A84" s="37" t="n">
        <v>75</v>
      </c>
      <c r="B84" s="133" t="n">
        <v>113217104075</v>
      </c>
      <c r="C84" s="134" t="s">
        <v>37</v>
      </c>
      <c r="D84" s="129" t="s">
        <v>716</v>
      </c>
      <c r="E84" s="41" t="s">
        <v>622</v>
      </c>
      <c r="F84" s="41" t="s">
        <v>622</v>
      </c>
      <c r="G84" s="41" t="s">
        <v>622</v>
      </c>
      <c r="H84" s="41" t="s">
        <v>622</v>
      </c>
      <c r="I84" s="41" t="s">
        <v>622</v>
      </c>
      <c r="J84" s="41" t="s">
        <v>622</v>
      </c>
      <c r="K84" s="41" t="s">
        <v>622</v>
      </c>
      <c r="L84" s="41" t="s">
        <v>622</v>
      </c>
      <c r="M84" s="41" t="s">
        <v>622</v>
      </c>
      <c r="N84" s="42" t="n">
        <v>24</v>
      </c>
      <c r="O84" s="42">
        <f>IF(T84=0,24-SUMIF(E84:M84,"RA",$E$9:$M$9),0)</f>
        <v/>
      </c>
      <c r="P84" s="108">
        <f>(SUM(VLOOKUP(E84,$Y$10:$Z$17,2,FALSE)*E$9,VLOOKUP(F84,$Y$10:$Z$17,2,FALSE)*F$9,VLOOKUP(G84,$Y$10:$Z$17,2,FALSE)*G$9,VLOOKUP(H84,$Y$10:$Z$17,2,FALSE)*H$9,VLOOKUP(I84,$Y$10:$Z$17,2,FALSE)*I$9,VLOOKUP(J84,$Y$10:$Z$17,2,FALSE)*J$9,VLOOKUP(K84,$Y$10:$Z$17,2,FALSE)*K$9,VLOOKUP(L84,$Y$10:$Z$17,2,FALSE)*L$9,VLOOKUP(M84,$Y$10:$Z$17,2,FALSE)*M$9))</f>
        <v/>
      </c>
      <c r="Q84" s="44">
        <f>P84/O84</f>
        <v/>
      </c>
      <c r="R84" s="45">
        <f>COUNTIF(E84:M84,"RA")</f>
        <v/>
      </c>
      <c r="S84" s="46">
        <f>COUNTIF(E84:M84,"UA")</f>
        <v/>
      </c>
      <c r="T84" s="46">
        <f>COUNTIF(E84:M84,"WH")</f>
        <v/>
      </c>
      <c r="U84" s="46" t="n"/>
      <c r="V84" s="47">
        <f>IF(R84&lt;&gt;0,"FAIL",IF(S84&gt;0,"AB",IF(T84&gt;0,"WH","PASS")))</f>
        <v/>
      </c>
    </row>
    <row r="85" spans="1:27">
      <c r="A85" s="37" t="n">
        <v>76</v>
      </c>
      <c r="B85" s="137" t="n">
        <v>113217104076</v>
      </c>
      <c r="C85" s="137" t="s">
        <v>36</v>
      </c>
      <c r="D85" s="140" t="s">
        <v>657</v>
      </c>
      <c r="E85" s="41" t="s">
        <v>622</v>
      </c>
      <c r="F85" s="41" t="s">
        <v>622</v>
      </c>
      <c r="G85" s="41" t="s">
        <v>622</v>
      </c>
      <c r="H85" s="41" t="s">
        <v>622</v>
      </c>
      <c r="I85" s="41" t="s">
        <v>622</v>
      </c>
      <c r="J85" s="41" t="s">
        <v>622</v>
      </c>
      <c r="K85" s="41" t="s">
        <v>622</v>
      </c>
      <c r="L85" s="41" t="s">
        <v>622</v>
      </c>
      <c r="M85" s="41" t="s">
        <v>622</v>
      </c>
      <c r="N85" s="42" t="n">
        <v>24</v>
      </c>
      <c r="O85" s="42">
        <f>IF(T85=0,24-SUMIF(E85:M85,"RA",$E$9:$M$9),0)</f>
        <v/>
      </c>
      <c r="P85" s="108">
        <f>(SUM(VLOOKUP(E85,$Y$10:$Z$17,2,FALSE)*E$9,VLOOKUP(F85,$Y$10:$Z$17,2,FALSE)*F$9,VLOOKUP(G85,$Y$10:$Z$17,2,FALSE)*G$9,VLOOKUP(H85,$Y$10:$Z$17,2,FALSE)*H$9,VLOOKUP(I85,$Y$10:$Z$17,2,FALSE)*I$9,VLOOKUP(J85,$Y$10:$Z$17,2,FALSE)*J$9,VLOOKUP(K85,$Y$10:$Z$17,2,FALSE)*K$9,VLOOKUP(L85,$Y$10:$Z$17,2,FALSE)*L$9,VLOOKUP(M85,$Y$10:$Z$17,2,FALSE)*M$9))</f>
        <v/>
      </c>
      <c r="Q85" s="44">
        <f>P85/O85</f>
        <v/>
      </c>
      <c r="R85" s="45">
        <f>COUNTIF(E85:M85,"RA")</f>
        <v/>
      </c>
      <c r="S85" s="46">
        <f>COUNTIF(E85:M85,"UA")</f>
        <v/>
      </c>
      <c r="T85" s="46">
        <f>COUNTIF(E85:M85,"WH")</f>
        <v/>
      </c>
      <c r="U85" s="46" t="n"/>
      <c r="V85" s="47">
        <f>IF(R85&lt;&gt;0,"FAIL",IF(S85&gt;0,"AB",IF(T85&gt;0,"WH","PASS")))</f>
        <v/>
      </c>
    </row>
    <row r="86" spans="1:27">
      <c r="A86" s="37" t="n">
        <v>77</v>
      </c>
      <c r="B86" s="133" t="n">
        <v>113217104077</v>
      </c>
      <c r="C86" s="134" t="s">
        <v>37</v>
      </c>
      <c r="D86" s="129" t="s">
        <v>717</v>
      </c>
      <c r="E86" s="41" t="s">
        <v>622</v>
      </c>
      <c r="F86" s="41" t="s">
        <v>622</v>
      </c>
      <c r="G86" s="41" t="s">
        <v>622</v>
      </c>
      <c r="H86" s="41" t="s">
        <v>622</v>
      </c>
      <c r="I86" s="41" t="s">
        <v>622</v>
      </c>
      <c r="J86" s="41" t="s">
        <v>622</v>
      </c>
      <c r="K86" s="41" t="s">
        <v>622</v>
      </c>
      <c r="L86" s="41" t="s">
        <v>622</v>
      </c>
      <c r="M86" s="41" t="s">
        <v>622</v>
      </c>
      <c r="N86" s="42" t="n">
        <v>24</v>
      </c>
      <c r="O86" s="42">
        <f>IF(T86=0,24-SUMIF(E86:M86,"RA",$E$9:$M$9),0)</f>
        <v/>
      </c>
      <c r="P86" s="108">
        <f>(SUM(VLOOKUP(E86,$Y$10:$Z$17,2,FALSE)*E$9,VLOOKUP(F86,$Y$10:$Z$17,2,FALSE)*F$9,VLOOKUP(G86,$Y$10:$Z$17,2,FALSE)*G$9,VLOOKUP(H86,$Y$10:$Z$17,2,FALSE)*H$9,VLOOKUP(I86,$Y$10:$Z$17,2,FALSE)*I$9,VLOOKUP(J86,$Y$10:$Z$17,2,FALSE)*J$9,VLOOKUP(K86,$Y$10:$Z$17,2,FALSE)*K$9,VLOOKUP(L86,$Y$10:$Z$17,2,FALSE)*L$9,VLOOKUP(M86,$Y$10:$Z$17,2,FALSE)*M$9))</f>
        <v/>
      </c>
      <c r="Q86" s="44">
        <f>P86/O86</f>
        <v/>
      </c>
      <c r="R86" s="45">
        <f>COUNTIF(E86:M86,"RA")</f>
        <v/>
      </c>
      <c r="S86" s="46">
        <f>COUNTIF(E86:M86,"UA")</f>
        <v/>
      </c>
      <c r="T86" s="46">
        <f>COUNTIF(E86:M86,"WH")</f>
        <v/>
      </c>
      <c r="U86" s="46" t="n"/>
      <c r="V86" s="47">
        <f>IF(R86&lt;&gt;0,"FAIL",IF(S86&gt;0,"AB",IF(T86&gt;0,"WH","PASS")))</f>
        <v/>
      </c>
    </row>
    <row r="87" spans="1:27">
      <c r="A87" s="37" t="n">
        <v>78</v>
      </c>
      <c r="B87" s="133" t="n">
        <v>113217104078</v>
      </c>
      <c r="C87" s="134" t="s">
        <v>37</v>
      </c>
      <c r="D87" s="129" t="s">
        <v>718</v>
      </c>
      <c r="E87" s="41" t="s">
        <v>622</v>
      </c>
      <c r="F87" s="41" t="s">
        <v>622</v>
      </c>
      <c r="G87" s="41" t="s">
        <v>622</v>
      </c>
      <c r="H87" s="41" t="s">
        <v>622</v>
      </c>
      <c r="I87" s="41" t="s">
        <v>622</v>
      </c>
      <c r="J87" s="41" t="s">
        <v>622</v>
      </c>
      <c r="K87" s="41" t="s">
        <v>622</v>
      </c>
      <c r="L87" s="41" t="s">
        <v>622</v>
      </c>
      <c r="M87" s="41" t="s">
        <v>622</v>
      </c>
      <c r="N87" s="42" t="n">
        <v>24</v>
      </c>
      <c r="O87" s="42">
        <f>IF(T87=0,24-SUMIF(E87:M87,"RA",$E$9:$M$9),0)</f>
        <v/>
      </c>
      <c r="P87" s="108">
        <f>(SUM(VLOOKUP(E87,$Y$10:$Z$17,2,FALSE)*E$9,VLOOKUP(F87,$Y$10:$Z$17,2,FALSE)*F$9,VLOOKUP(G87,$Y$10:$Z$17,2,FALSE)*G$9,VLOOKUP(H87,$Y$10:$Z$17,2,FALSE)*H$9,VLOOKUP(I87,$Y$10:$Z$17,2,FALSE)*I$9,VLOOKUP(J87,$Y$10:$Z$17,2,FALSE)*J$9,VLOOKUP(K87,$Y$10:$Z$17,2,FALSE)*K$9,VLOOKUP(L87,$Y$10:$Z$17,2,FALSE)*L$9,VLOOKUP(M87,$Y$10:$Z$17,2,FALSE)*M$9))</f>
        <v/>
      </c>
      <c r="Q87" s="44">
        <f>P87/O87</f>
        <v/>
      </c>
      <c r="R87" s="45">
        <f>COUNTIF(E87:M87,"RA")</f>
        <v/>
      </c>
      <c r="S87" s="46">
        <f>COUNTIF(E87:M87,"UA")</f>
        <v/>
      </c>
      <c r="T87" s="46">
        <f>COUNTIF(E87:M87,"WH")</f>
        <v/>
      </c>
      <c r="U87" s="46" t="n"/>
      <c r="V87" s="47">
        <f>IF(R87&lt;&gt;0,"FAIL",IF(S87&gt;0,"AB",IF(T87&gt;0,"WH","PASS")))</f>
        <v/>
      </c>
    </row>
    <row r="88" spans="1:27">
      <c r="A88" s="37" t="n">
        <v>79</v>
      </c>
      <c r="B88" s="137" t="n">
        <v>113217104079</v>
      </c>
      <c r="C88" s="137" t="s">
        <v>36</v>
      </c>
      <c r="D88" s="140" t="s">
        <v>658</v>
      </c>
      <c r="E88" s="41" t="s">
        <v>622</v>
      </c>
      <c r="F88" s="41" t="s">
        <v>622</v>
      </c>
      <c r="G88" s="41" t="s">
        <v>622</v>
      </c>
      <c r="H88" s="41" t="s">
        <v>622</v>
      </c>
      <c r="I88" s="41" t="s">
        <v>622</v>
      </c>
      <c r="J88" s="41" t="s">
        <v>622</v>
      </c>
      <c r="K88" s="41" t="s">
        <v>622</v>
      </c>
      <c r="L88" s="41" t="s">
        <v>622</v>
      </c>
      <c r="M88" s="41" t="s">
        <v>622</v>
      </c>
      <c r="N88" s="42" t="n">
        <v>24</v>
      </c>
      <c r="O88" s="42">
        <f>IF(T88=0,24-SUMIF(E88:M88,"RA",$E$9:$M$9),0)</f>
        <v/>
      </c>
      <c r="P88" s="108">
        <f>(SUM(VLOOKUP(E88,$Y$10:$Z$17,2,FALSE)*E$9,VLOOKUP(F88,$Y$10:$Z$17,2,FALSE)*F$9,VLOOKUP(G88,$Y$10:$Z$17,2,FALSE)*G$9,VLOOKUP(H88,$Y$10:$Z$17,2,FALSE)*H$9,VLOOKUP(I88,$Y$10:$Z$17,2,FALSE)*I$9,VLOOKUP(J88,$Y$10:$Z$17,2,FALSE)*J$9,VLOOKUP(K88,$Y$10:$Z$17,2,FALSE)*K$9,VLOOKUP(L88,$Y$10:$Z$17,2,FALSE)*L$9,VLOOKUP(M88,$Y$10:$Z$17,2,FALSE)*M$9))</f>
        <v/>
      </c>
      <c r="Q88" s="44">
        <f>P88/O88</f>
        <v/>
      </c>
      <c r="R88" s="45">
        <f>COUNTIF(E88:M88,"RA")</f>
        <v/>
      </c>
      <c r="S88" s="46">
        <f>COUNTIF(E88:M88,"UA")</f>
        <v/>
      </c>
      <c r="T88" s="46">
        <f>COUNTIF(E88:M88,"WH")</f>
        <v/>
      </c>
      <c r="U88" s="46" t="n"/>
      <c r="V88" s="47">
        <f>IF(R88&lt;&gt;0,"FAIL",IF(S88&gt;0,"AB",IF(T88&gt;0,"WH","PASS")))</f>
        <v/>
      </c>
    </row>
    <row r="89" spans="1:27">
      <c r="A89" s="37" t="n">
        <v>80</v>
      </c>
      <c r="B89" s="137" t="n">
        <v>113217104080</v>
      </c>
      <c r="C89" s="137" t="s">
        <v>36</v>
      </c>
      <c r="D89" s="140" t="s">
        <v>659</v>
      </c>
      <c r="E89" s="41" t="s">
        <v>622</v>
      </c>
      <c r="F89" s="41" t="s">
        <v>622</v>
      </c>
      <c r="G89" s="41" t="s">
        <v>622</v>
      </c>
      <c r="H89" s="41" t="s">
        <v>622</v>
      </c>
      <c r="I89" s="41" t="s">
        <v>622</v>
      </c>
      <c r="J89" s="41" t="s">
        <v>622</v>
      </c>
      <c r="K89" s="41" t="s">
        <v>622</v>
      </c>
      <c r="L89" s="41" t="s">
        <v>622</v>
      </c>
      <c r="M89" s="41" t="s">
        <v>622</v>
      </c>
      <c r="N89" s="42" t="n">
        <v>24</v>
      </c>
      <c r="O89" s="42">
        <f>IF(T89=0,24-SUMIF(E89:M89,"RA",$E$9:$M$9),0)</f>
        <v/>
      </c>
      <c r="P89" s="108">
        <f>(SUM(VLOOKUP(E89,$Y$10:$Z$17,2,FALSE)*E$9,VLOOKUP(F89,$Y$10:$Z$17,2,FALSE)*F$9,VLOOKUP(G89,$Y$10:$Z$17,2,FALSE)*G$9,VLOOKUP(H89,$Y$10:$Z$17,2,FALSE)*H$9,VLOOKUP(I89,$Y$10:$Z$17,2,FALSE)*I$9,VLOOKUP(J89,$Y$10:$Z$17,2,FALSE)*J$9,VLOOKUP(K89,$Y$10:$Z$17,2,FALSE)*K$9,VLOOKUP(L89,$Y$10:$Z$17,2,FALSE)*L$9,VLOOKUP(M89,$Y$10:$Z$17,2,FALSE)*M$9))</f>
        <v/>
      </c>
      <c r="Q89" s="44">
        <f>P89/O89</f>
        <v/>
      </c>
      <c r="R89" s="45">
        <f>COUNTIF(E89:M89,"RA")</f>
        <v/>
      </c>
      <c r="S89" s="46">
        <f>COUNTIF(E89:M89,"UA")</f>
        <v/>
      </c>
      <c r="T89" s="46">
        <f>COUNTIF(E89:M89,"WH")</f>
        <v/>
      </c>
      <c r="U89" s="46" t="n"/>
      <c r="V89" s="47">
        <f>IF(R89&lt;&gt;0,"FAIL",IF(S89&gt;0,"AB",IF(T89&gt;0,"WH","PASS")))</f>
        <v/>
      </c>
    </row>
    <row r="90" spans="1:27">
      <c r="A90" s="37" t="n">
        <v>81</v>
      </c>
      <c r="B90" s="138" t="n">
        <v>113217104081</v>
      </c>
      <c r="C90" s="137" t="s">
        <v>38</v>
      </c>
      <c r="D90" s="128" t="s">
        <v>764</v>
      </c>
      <c r="E90" s="41" t="s">
        <v>622</v>
      </c>
      <c r="F90" s="41" t="s">
        <v>622</v>
      </c>
      <c r="G90" s="41" t="s">
        <v>622</v>
      </c>
      <c r="H90" s="41" t="s">
        <v>622</v>
      </c>
      <c r="I90" s="41" t="s">
        <v>622</v>
      </c>
      <c r="J90" s="41" t="s">
        <v>622</v>
      </c>
      <c r="K90" s="41" t="s">
        <v>622</v>
      </c>
      <c r="L90" s="41" t="s">
        <v>622</v>
      </c>
      <c r="M90" s="41" t="s">
        <v>622</v>
      </c>
      <c r="N90" s="42" t="n">
        <v>24</v>
      </c>
      <c r="O90" s="42">
        <f>IF(T90=0,24-SUMIF(E90:M90,"RA",$E$9:$M$9),0)</f>
        <v/>
      </c>
      <c r="P90" s="108">
        <f>(SUM(VLOOKUP(E90,$Y$10:$Z$17,2,FALSE)*E$9,VLOOKUP(F90,$Y$10:$Z$17,2,FALSE)*F$9,VLOOKUP(G90,$Y$10:$Z$17,2,FALSE)*G$9,VLOOKUP(H90,$Y$10:$Z$17,2,FALSE)*H$9,VLOOKUP(I90,$Y$10:$Z$17,2,FALSE)*I$9,VLOOKUP(J90,$Y$10:$Z$17,2,FALSE)*J$9,VLOOKUP(K90,$Y$10:$Z$17,2,FALSE)*K$9,VLOOKUP(L90,$Y$10:$Z$17,2,FALSE)*L$9,VLOOKUP(M90,$Y$10:$Z$17,2,FALSE)*M$9))</f>
        <v/>
      </c>
      <c r="Q90" s="44">
        <f>P90/O90</f>
        <v/>
      </c>
      <c r="R90" s="45">
        <f>COUNTIF(E90:M90,"RA")</f>
        <v/>
      </c>
      <c r="S90" s="46">
        <f>COUNTIF(E90:M90,"UA")</f>
        <v/>
      </c>
      <c r="T90" s="46">
        <f>COUNTIF(E90:M90,"WH")</f>
        <v/>
      </c>
      <c r="U90" s="46" t="n"/>
      <c r="V90" s="47">
        <f>IF(R90&lt;&gt;0,"FAIL",IF(S90&gt;0,"AB",IF(T90&gt;0,"WH","PASS")))</f>
        <v/>
      </c>
    </row>
    <row r="91" spans="1:27">
      <c r="A91" s="37" t="n">
        <v>82</v>
      </c>
      <c r="B91" s="138" t="n">
        <v>113217104082</v>
      </c>
      <c r="C91" s="137" t="s">
        <v>38</v>
      </c>
      <c r="D91" s="128" t="s">
        <v>765</v>
      </c>
      <c r="E91" s="41" t="s">
        <v>622</v>
      </c>
      <c r="F91" s="41" t="s">
        <v>622</v>
      </c>
      <c r="G91" s="41" t="s">
        <v>622</v>
      </c>
      <c r="H91" s="41" t="s">
        <v>622</v>
      </c>
      <c r="I91" s="41" t="s">
        <v>622</v>
      </c>
      <c r="J91" s="41" t="s">
        <v>622</v>
      </c>
      <c r="K91" s="41" t="s">
        <v>622</v>
      </c>
      <c r="L91" s="41" t="s">
        <v>622</v>
      </c>
      <c r="M91" s="41" t="s">
        <v>622</v>
      </c>
      <c r="N91" s="42" t="n">
        <v>24</v>
      </c>
      <c r="O91" s="42">
        <f>IF(T91=0,24-SUMIF(E91:M91,"RA",$E$9:$M$9),0)</f>
        <v/>
      </c>
      <c r="P91" s="108">
        <f>(SUM(VLOOKUP(E91,$Y$10:$Z$17,2,FALSE)*E$9,VLOOKUP(F91,$Y$10:$Z$17,2,FALSE)*F$9,VLOOKUP(G91,$Y$10:$Z$17,2,FALSE)*G$9,VLOOKUP(H91,$Y$10:$Z$17,2,FALSE)*H$9,VLOOKUP(I91,$Y$10:$Z$17,2,FALSE)*I$9,VLOOKUP(J91,$Y$10:$Z$17,2,FALSE)*J$9,VLOOKUP(K91,$Y$10:$Z$17,2,FALSE)*K$9,VLOOKUP(L91,$Y$10:$Z$17,2,FALSE)*L$9,VLOOKUP(M91,$Y$10:$Z$17,2,FALSE)*M$9))</f>
        <v/>
      </c>
      <c r="Q91" s="44">
        <f>P91/O91</f>
        <v/>
      </c>
      <c r="R91" s="45">
        <f>COUNTIF(E91:M91,"RA")</f>
        <v/>
      </c>
      <c r="S91" s="46">
        <f>COUNTIF(E91:M91,"UA")</f>
        <v/>
      </c>
      <c r="T91" s="46">
        <f>COUNTIF(E91:M91,"WH")</f>
        <v/>
      </c>
      <c r="U91" s="46" t="n"/>
      <c r="V91" s="47">
        <f>IF(R91&lt;&gt;0,"FAIL",IF(S91&gt;0,"AB",IF(T91&gt;0,"WH","PASS")))</f>
        <v/>
      </c>
    </row>
    <row r="92" spans="1:27">
      <c r="A92" s="37" t="n">
        <v>83</v>
      </c>
      <c r="B92" s="133" t="n">
        <v>113217104083</v>
      </c>
      <c r="C92" s="134" t="s">
        <v>37</v>
      </c>
      <c r="D92" s="130" t="s">
        <v>719</v>
      </c>
      <c r="E92" s="41" t="s">
        <v>622</v>
      </c>
      <c r="F92" s="41" t="s">
        <v>622</v>
      </c>
      <c r="G92" s="41" t="s">
        <v>622</v>
      </c>
      <c r="H92" s="41" t="s">
        <v>622</v>
      </c>
      <c r="I92" s="41" t="s">
        <v>622</v>
      </c>
      <c r="J92" s="41" t="s">
        <v>622</v>
      </c>
      <c r="K92" s="41" t="s">
        <v>622</v>
      </c>
      <c r="L92" s="41" t="s">
        <v>622</v>
      </c>
      <c r="M92" s="41" t="s">
        <v>622</v>
      </c>
      <c r="N92" s="42" t="n">
        <v>24</v>
      </c>
      <c r="O92" s="42">
        <f>IF(T92=0,24-SUMIF(E92:M92,"RA",$E$9:$M$9),0)</f>
        <v/>
      </c>
      <c r="P92" s="108">
        <f>(SUM(VLOOKUP(E92,$Y$10:$Z$17,2,FALSE)*E$9,VLOOKUP(F92,$Y$10:$Z$17,2,FALSE)*F$9,VLOOKUP(G92,$Y$10:$Z$17,2,FALSE)*G$9,VLOOKUP(H92,$Y$10:$Z$17,2,FALSE)*H$9,VLOOKUP(I92,$Y$10:$Z$17,2,FALSE)*I$9,VLOOKUP(J92,$Y$10:$Z$17,2,FALSE)*J$9,VLOOKUP(K92,$Y$10:$Z$17,2,FALSE)*K$9,VLOOKUP(L92,$Y$10:$Z$17,2,FALSE)*L$9,VLOOKUP(M92,$Y$10:$Z$17,2,FALSE)*M$9))</f>
        <v/>
      </c>
      <c r="Q92" s="44">
        <f>P92/O92</f>
        <v/>
      </c>
      <c r="R92" s="45">
        <f>COUNTIF(E92:M92,"RA")</f>
        <v/>
      </c>
      <c r="S92" s="46">
        <f>COUNTIF(E92:M92,"UA")</f>
        <v/>
      </c>
      <c r="T92" s="46">
        <f>COUNTIF(E92:M92,"WH")</f>
        <v/>
      </c>
      <c r="U92" s="46" t="n"/>
      <c r="V92" s="47">
        <f>IF(R92&lt;&gt;0,"FAIL",IF(S92&gt;0,"AB",IF(T92&gt;0,"WH","PASS")))</f>
        <v/>
      </c>
    </row>
    <row r="93" spans="1:27">
      <c r="A93" s="37" t="n">
        <v>84</v>
      </c>
      <c r="B93" s="133" t="n">
        <v>113217104084</v>
      </c>
      <c r="C93" s="134" t="s">
        <v>37</v>
      </c>
      <c r="D93" s="129" t="s">
        <v>720</v>
      </c>
      <c r="E93" s="41" t="s">
        <v>622</v>
      </c>
      <c r="F93" s="41" t="s">
        <v>622</v>
      </c>
      <c r="G93" s="41" t="s">
        <v>622</v>
      </c>
      <c r="H93" s="41" t="s">
        <v>622</v>
      </c>
      <c r="I93" s="41" t="s">
        <v>622</v>
      </c>
      <c r="J93" s="41" t="s">
        <v>622</v>
      </c>
      <c r="K93" s="41" t="s">
        <v>622</v>
      </c>
      <c r="L93" s="41" t="s">
        <v>622</v>
      </c>
      <c r="M93" s="41" t="s">
        <v>622</v>
      </c>
      <c r="N93" s="42" t="n">
        <v>24</v>
      </c>
      <c r="O93" s="42">
        <f>IF(T93=0,24-SUMIF(E93:M93,"RA",$E$9:$M$9),0)</f>
        <v/>
      </c>
      <c r="P93" s="108">
        <f>(SUM(VLOOKUP(E93,$Y$10:$Z$17,2,FALSE)*E$9,VLOOKUP(F93,$Y$10:$Z$17,2,FALSE)*F$9,VLOOKUP(G93,$Y$10:$Z$17,2,FALSE)*G$9,VLOOKUP(H93,$Y$10:$Z$17,2,FALSE)*H$9,VLOOKUP(I93,$Y$10:$Z$17,2,FALSE)*I$9,VLOOKUP(J93,$Y$10:$Z$17,2,FALSE)*J$9,VLOOKUP(K93,$Y$10:$Z$17,2,FALSE)*K$9,VLOOKUP(L93,$Y$10:$Z$17,2,FALSE)*L$9,VLOOKUP(M93,$Y$10:$Z$17,2,FALSE)*M$9))</f>
        <v/>
      </c>
      <c r="Q93" s="44">
        <f>P93/O93</f>
        <v/>
      </c>
      <c r="R93" s="45">
        <f>COUNTIF(E93:M93,"RA")</f>
        <v/>
      </c>
      <c r="S93" s="46">
        <f>COUNTIF(E93:M93,"UA")</f>
        <v/>
      </c>
      <c r="T93" s="46">
        <f>COUNTIF(E93:M93,"WH")</f>
        <v/>
      </c>
      <c r="U93" s="46" t="n"/>
      <c r="V93" s="47">
        <f>IF(R93&lt;&gt;0,"FAIL",IF(S93&gt;0,"AB",IF(T93&gt;0,"WH","PASS")))</f>
        <v/>
      </c>
    </row>
    <row r="94" spans="1:27">
      <c r="A94" s="37" t="n">
        <v>85</v>
      </c>
      <c r="B94" s="137" t="n">
        <v>113217104085</v>
      </c>
      <c r="C94" s="137" t="s">
        <v>36</v>
      </c>
      <c r="D94" s="140" t="s">
        <v>660</v>
      </c>
      <c r="E94" s="41" t="s">
        <v>622</v>
      </c>
      <c r="F94" s="41" t="s">
        <v>622</v>
      </c>
      <c r="G94" s="41" t="s">
        <v>622</v>
      </c>
      <c r="H94" s="41" t="s">
        <v>622</v>
      </c>
      <c r="I94" s="41" t="s">
        <v>622</v>
      </c>
      <c r="J94" s="41" t="s">
        <v>622</v>
      </c>
      <c r="K94" s="41" t="s">
        <v>622</v>
      </c>
      <c r="L94" s="41" t="s">
        <v>622</v>
      </c>
      <c r="M94" s="41" t="s">
        <v>622</v>
      </c>
      <c r="N94" s="42" t="n">
        <v>24</v>
      </c>
      <c r="O94" s="42">
        <f>IF(T94=0,24-SUMIF(E94:M94,"RA",$E$9:$M$9),0)</f>
        <v/>
      </c>
      <c r="P94" s="108">
        <f>(SUM(VLOOKUP(E94,$Y$10:$Z$17,2,FALSE)*E$9,VLOOKUP(F94,$Y$10:$Z$17,2,FALSE)*F$9,VLOOKUP(G94,$Y$10:$Z$17,2,FALSE)*G$9,VLOOKUP(H94,$Y$10:$Z$17,2,FALSE)*H$9,VLOOKUP(I94,$Y$10:$Z$17,2,FALSE)*I$9,VLOOKUP(J94,$Y$10:$Z$17,2,FALSE)*J$9,VLOOKUP(K94,$Y$10:$Z$17,2,FALSE)*K$9,VLOOKUP(L94,$Y$10:$Z$17,2,FALSE)*L$9,VLOOKUP(M94,$Y$10:$Z$17,2,FALSE)*M$9))</f>
        <v/>
      </c>
      <c r="Q94" s="44">
        <f>P94/O94</f>
        <v/>
      </c>
      <c r="R94" s="45">
        <f>COUNTIF(E94:M94,"RA")</f>
        <v/>
      </c>
      <c r="S94" s="46">
        <f>COUNTIF(E94:M94,"UA")</f>
        <v/>
      </c>
      <c r="T94" s="46">
        <f>COUNTIF(E94:M94,"WH")</f>
        <v/>
      </c>
      <c r="U94" s="46" t="n"/>
      <c r="V94" s="47">
        <f>IF(R94&lt;&gt;0,"FAIL",IF(S94&gt;0,"AB",IF(T94&gt;0,"WH","PASS")))</f>
        <v/>
      </c>
    </row>
    <row r="95" spans="1:27">
      <c r="A95" s="37" t="n">
        <v>86</v>
      </c>
      <c r="B95" s="133" t="n">
        <v>113217104086</v>
      </c>
      <c r="C95" s="134" t="s">
        <v>37</v>
      </c>
      <c r="D95" s="129" t="s">
        <v>721</v>
      </c>
      <c r="E95" s="41" t="s">
        <v>622</v>
      </c>
      <c r="F95" s="41" t="s">
        <v>622</v>
      </c>
      <c r="G95" s="41" t="s">
        <v>622</v>
      </c>
      <c r="H95" s="41" t="s">
        <v>622</v>
      </c>
      <c r="I95" s="41" t="s">
        <v>622</v>
      </c>
      <c r="J95" s="41" t="s">
        <v>622</v>
      </c>
      <c r="K95" s="41" t="s">
        <v>622</v>
      </c>
      <c r="L95" s="41" t="s">
        <v>622</v>
      </c>
      <c r="M95" s="41" t="s">
        <v>622</v>
      </c>
      <c r="N95" s="42" t="n">
        <v>24</v>
      </c>
      <c r="O95" s="42">
        <f>IF(T95=0,24-SUMIF(E95:M95,"RA",$E$9:$M$9),0)</f>
        <v/>
      </c>
      <c r="P95" s="108">
        <f>(SUM(VLOOKUP(E95,$Y$10:$Z$17,2,FALSE)*E$9,VLOOKUP(F95,$Y$10:$Z$17,2,FALSE)*F$9,VLOOKUP(G95,$Y$10:$Z$17,2,FALSE)*G$9,VLOOKUP(H95,$Y$10:$Z$17,2,FALSE)*H$9,VLOOKUP(I95,$Y$10:$Z$17,2,FALSE)*I$9,VLOOKUP(J95,$Y$10:$Z$17,2,FALSE)*J$9,VLOOKUP(K95,$Y$10:$Z$17,2,FALSE)*K$9,VLOOKUP(L95,$Y$10:$Z$17,2,FALSE)*L$9,VLOOKUP(M95,$Y$10:$Z$17,2,FALSE)*M$9))</f>
        <v/>
      </c>
      <c r="Q95" s="44">
        <f>P95/O95</f>
        <v/>
      </c>
      <c r="R95" s="45">
        <f>COUNTIF(E95:M95,"RA")</f>
        <v/>
      </c>
      <c r="S95" s="46">
        <f>COUNTIF(E95:M95,"UA")</f>
        <v/>
      </c>
      <c r="T95" s="46">
        <f>COUNTIF(E95:M95,"WH")</f>
        <v/>
      </c>
      <c r="U95" s="46" t="n"/>
      <c r="V95" s="47">
        <f>IF(R95&lt;&gt;0,"FAIL",IF(S95&gt;0,"AB",IF(T95&gt;0,"WH","PASS")))</f>
        <v/>
      </c>
    </row>
    <row r="96" spans="1:27">
      <c r="A96" s="37" t="n">
        <v>87</v>
      </c>
      <c r="B96" s="133" t="n">
        <v>113217104087</v>
      </c>
      <c r="C96" s="134" t="s">
        <v>37</v>
      </c>
      <c r="D96" s="129" t="s">
        <v>722</v>
      </c>
      <c r="E96" s="41" t="s">
        <v>622</v>
      </c>
      <c r="F96" s="41" t="s">
        <v>622</v>
      </c>
      <c r="G96" s="41" t="s">
        <v>622</v>
      </c>
      <c r="H96" s="41" t="s">
        <v>622</v>
      </c>
      <c r="I96" s="41" t="s">
        <v>622</v>
      </c>
      <c r="J96" s="41" t="s">
        <v>622</v>
      </c>
      <c r="K96" s="41" t="s">
        <v>622</v>
      </c>
      <c r="L96" s="41" t="s">
        <v>622</v>
      </c>
      <c r="M96" s="41" t="s">
        <v>622</v>
      </c>
      <c r="N96" s="42" t="n">
        <v>24</v>
      </c>
      <c r="O96" s="42">
        <f>IF(T96=0,24-SUMIF(E96:M96,"RA",$E$9:$M$9),0)</f>
        <v/>
      </c>
      <c r="P96" s="108">
        <f>(SUM(VLOOKUP(E96,$Y$10:$Z$17,2,FALSE)*E$9,VLOOKUP(F96,$Y$10:$Z$17,2,FALSE)*F$9,VLOOKUP(G96,$Y$10:$Z$17,2,FALSE)*G$9,VLOOKUP(H96,$Y$10:$Z$17,2,FALSE)*H$9,VLOOKUP(I96,$Y$10:$Z$17,2,FALSE)*I$9,VLOOKUP(J96,$Y$10:$Z$17,2,FALSE)*J$9,VLOOKUP(K96,$Y$10:$Z$17,2,FALSE)*K$9,VLOOKUP(L96,$Y$10:$Z$17,2,FALSE)*L$9,VLOOKUP(M96,$Y$10:$Z$17,2,FALSE)*M$9))</f>
        <v/>
      </c>
      <c r="Q96" s="44">
        <f>P96/O96</f>
        <v/>
      </c>
      <c r="R96" s="45">
        <f>COUNTIF(E96:M96,"RA")</f>
        <v/>
      </c>
      <c r="S96" s="46">
        <f>COUNTIF(E96:M96,"UA")</f>
        <v/>
      </c>
      <c r="T96" s="46">
        <f>COUNTIF(E96:M96,"WH")</f>
        <v/>
      </c>
      <c r="U96" s="46" t="n"/>
      <c r="V96" s="47">
        <f>IF(R96&lt;&gt;0,"FAIL",IF(S96&gt;0,"AB",IF(T96&gt;0,"WH","PASS")))</f>
        <v/>
      </c>
    </row>
    <row r="97" spans="1:27">
      <c r="A97" s="37" t="n">
        <v>88</v>
      </c>
      <c r="B97" s="133" t="n">
        <v>113217104088</v>
      </c>
      <c r="C97" s="134" t="s">
        <v>37</v>
      </c>
      <c r="D97" s="129" t="s">
        <v>723</v>
      </c>
      <c r="E97" s="41" t="s">
        <v>622</v>
      </c>
      <c r="F97" s="41" t="s">
        <v>622</v>
      </c>
      <c r="G97" s="41" t="s">
        <v>622</v>
      </c>
      <c r="H97" s="41" t="s">
        <v>622</v>
      </c>
      <c r="I97" s="41" t="s">
        <v>622</v>
      </c>
      <c r="J97" s="41" t="s">
        <v>622</v>
      </c>
      <c r="K97" s="41" t="s">
        <v>622</v>
      </c>
      <c r="L97" s="41" t="s">
        <v>622</v>
      </c>
      <c r="M97" s="41" t="s">
        <v>622</v>
      </c>
      <c r="N97" s="42" t="n">
        <v>24</v>
      </c>
      <c r="O97" s="42">
        <f>IF(T97=0,24-SUMIF(E97:M97,"RA",$E$9:$M$9),0)</f>
        <v/>
      </c>
      <c r="P97" s="108">
        <f>(SUM(VLOOKUP(E97,$Y$10:$Z$17,2,FALSE)*E$9,VLOOKUP(F97,$Y$10:$Z$17,2,FALSE)*F$9,VLOOKUP(G97,$Y$10:$Z$17,2,FALSE)*G$9,VLOOKUP(H97,$Y$10:$Z$17,2,FALSE)*H$9,VLOOKUP(I97,$Y$10:$Z$17,2,FALSE)*I$9,VLOOKUP(J97,$Y$10:$Z$17,2,FALSE)*J$9,VLOOKUP(K97,$Y$10:$Z$17,2,FALSE)*K$9,VLOOKUP(L97,$Y$10:$Z$17,2,FALSE)*L$9,VLOOKUP(M97,$Y$10:$Z$17,2,FALSE)*M$9))</f>
        <v/>
      </c>
      <c r="Q97" s="44">
        <f>P97/O97</f>
        <v/>
      </c>
      <c r="R97" s="45">
        <f>COUNTIF(E97:M97,"RA")</f>
        <v/>
      </c>
      <c r="S97" s="46">
        <f>COUNTIF(E97:M97,"UA")</f>
        <v/>
      </c>
      <c r="T97" s="46">
        <f>COUNTIF(E97:M97,"WH")</f>
        <v/>
      </c>
      <c r="U97" s="46" t="n"/>
      <c r="V97" s="47">
        <f>IF(R97&lt;&gt;0,"FAIL",IF(S97&gt;0,"AB",IF(T97&gt;0,"WH","PASS")))</f>
        <v/>
      </c>
    </row>
    <row r="98" spans="1:27">
      <c r="A98" s="37" t="n">
        <v>89</v>
      </c>
      <c r="B98" s="137" t="n">
        <v>113217104089</v>
      </c>
      <c r="C98" s="137" t="s">
        <v>36</v>
      </c>
      <c r="D98" s="140" t="s">
        <v>661</v>
      </c>
      <c r="E98" s="41" t="s">
        <v>622</v>
      </c>
      <c r="F98" s="41" t="s">
        <v>622</v>
      </c>
      <c r="G98" s="41" t="s">
        <v>622</v>
      </c>
      <c r="H98" s="41" t="s">
        <v>622</v>
      </c>
      <c r="I98" s="41" t="s">
        <v>622</v>
      </c>
      <c r="J98" s="41" t="s">
        <v>622</v>
      </c>
      <c r="K98" s="41" t="s">
        <v>622</v>
      </c>
      <c r="L98" s="41" t="s">
        <v>622</v>
      </c>
      <c r="M98" s="41" t="s">
        <v>622</v>
      </c>
      <c r="N98" s="42" t="n">
        <v>24</v>
      </c>
      <c r="O98" s="42">
        <f>IF(T98=0,24-SUMIF(E98:M98,"RA",$E$9:$M$9),0)</f>
        <v/>
      </c>
      <c r="P98" s="108">
        <f>(SUM(VLOOKUP(E98,$Y$10:$Z$17,2,FALSE)*E$9,VLOOKUP(F98,$Y$10:$Z$17,2,FALSE)*F$9,VLOOKUP(G98,$Y$10:$Z$17,2,FALSE)*G$9,VLOOKUP(H98,$Y$10:$Z$17,2,FALSE)*H$9,VLOOKUP(I98,$Y$10:$Z$17,2,FALSE)*I$9,VLOOKUP(J98,$Y$10:$Z$17,2,FALSE)*J$9,VLOOKUP(K98,$Y$10:$Z$17,2,FALSE)*K$9,VLOOKUP(L98,$Y$10:$Z$17,2,FALSE)*L$9,VLOOKUP(M98,$Y$10:$Z$17,2,FALSE)*M$9))</f>
        <v/>
      </c>
      <c r="Q98" s="44">
        <f>P98/O98</f>
        <v/>
      </c>
      <c r="R98" s="45">
        <f>COUNTIF(E98:M98,"RA")</f>
        <v/>
      </c>
      <c r="S98" s="46">
        <f>COUNTIF(E98:M98,"UA")</f>
        <v/>
      </c>
      <c r="T98" s="46">
        <f>COUNTIF(E98:M98,"WH")</f>
        <v/>
      </c>
      <c r="U98" s="46" t="n"/>
      <c r="V98" s="47">
        <f>IF(R98&lt;&gt;0,"FAIL",IF(S98&gt;0,"AB",IF(T98&gt;0,"WH","PASS")))</f>
        <v/>
      </c>
    </row>
    <row r="99" spans="1:27">
      <c r="A99" s="37" t="n">
        <v>90</v>
      </c>
      <c r="B99" s="137" t="n">
        <v>113217104090</v>
      </c>
      <c r="C99" s="137" t="s">
        <v>36</v>
      </c>
      <c r="D99" s="140" t="s">
        <v>662</v>
      </c>
      <c r="E99" s="41" t="s">
        <v>622</v>
      </c>
      <c r="F99" s="41" t="s">
        <v>622</v>
      </c>
      <c r="G99" s="41" t="s">
        <v>622</v>
      </c>
      <c r="H99" s="41" t="s">
        <v>622</v>
      </c>
      <c r="I99" s="41" t="s">
        <v>622</v>
      </c>
      <c r="J99" s="41" t="s">
        <v>622</v>
      </c>
      <c r="K99" s="41" t="s">
        <v>622</v>
      </c>
      <c r="L99" s="41" t="s">
        <v>622</v>
      </c>
      <c r="M99" s="41" t="s">
        <v>622</v>
      </c>
      <c r="N99" s="42" t="n">
        <v>24</v>
      </c>
      <c r="O99" s="42">
        <f>IF(T99=0,24-SUMIF(E99:M99,"RA",$E$9:$M$9),0)</f>
        <v/>
      </c>
      <c r="P99" s="108">
        <f>(SUM(VLOOKUP(E99,$Y$10:$Z$17,2,FALSE)*E$9,VLOOKUP(F99,$Y$10:$Z$17,2,FALSE)*F$9,VLOOKUP(G99,$Y$10:$Z$17,2,FALSE)*G$9,VLOOKUP(H99,$Y$10:$Z$17,2,FALSE)*H$9,VLOOKUP(I99,$Y$10:$Z$17,2,FALSE)*I$9,VLOOKUP(J99,$Y$10:$Z$17,2,FALSE)*J$9,VLOOKUP(K99,$Y$10:$Z$17,2,FALSE)*K$9,VLOOKUP(L99,$Y$10:$Z$17,2,FALSE)*L$9,VLOOKUP(M99,$Y$10:$Z$17,2,FALSE)*M$9))</f>
        <v/>
      </c>
      <c r="Q99" s="44">
        <f>P99/O99</f>
        <v/>
      </c>
      <c r="R99" s="45">
        <f>COUNTIF(E99:M99,"RA")</f>
        <v/>
      </c>
      <c r="S99" s="46">
        <f>COUNTIF(E99:M99,"UA")</f>
        <v/>
      </c>
      <c r="T99" s="46">
        <f>COUNTIF(E99:M99,"WH")</f>
        <v/>
      </c>
      <c r="U99" s="46" t="n"/>
      <c r="V99" s="47">
        <f>IF(R99&lt;&gt;0,"FAIL",IF(S99&gt;0,"AB",IF(T99&gt;0,"WH","PASS")))</f>
        <v/>
      </c>
    </row>
    <row r="100" spans="1:27">
      <c r="A100" s="37" t="n">
        <v>91</v>
      </c>
      <c r="B100" s="133" t="n">
        <v>113217104091</v>
      </c>
      <c r="C100" s="134" t="s">
        <v>37</v>
      </c>
      <c r="D100" s="129" t="s">
        <v>724</v>
      </c>
      <c r="E100" s="41" t="s">
        <v>622</v>
      </c>
      <c r="F100" s="41" t="s">
        <v>622</v>
      </c>
      <c r="G100" s="41" t="s">
        <v>622</v>
      </c>
      <c r="H100" s="41" t="s">
        <v>622</v>
      </c>
      <c r="I100" s="41" t="s">
        <v>622</v>
      </c>
      <c r="J100" s="41" t="s">
        <v>622</v>
      </c>
      <c r="K100" s="41" t="s">
        <v>622</v>
      </c>
      <c r="L100" s="41" t="s">
        <v>622</v>
      </c>
      <c r="M100" s="41" t="s">
        <v>622</v>
      </c>
      <c r="N100" s="42" t="n">
        <v>24</v>
      </c>
      <c r="O100" s="42">
        <f>IF(T100=0,24-SUMIF(E100:M100,"RA",$E$9:$M$9),0)</f>
        <v/>
      </c>
      <c r="P100" s="108">
        <f>(SUM(VLOOKUP(E100,$Y$10:$Z$17,2,FALSE)*E$9,VLOOKUP(F100,$Y$10:$Z$17,2,FALSE)*F$9,VLOOKUP(G100,$Y$10:$Z$17,2,FALSE)*G$9,VLOOKUP(H100,$Y$10:$Z$17,2,FALSE)*H$9,VLOOKUP(I100,$Y$10:$Z$17,2,FALSE)*I$9,VLOOKUP(J100,$Y$10:$Z$17,2,FALSE)*J$9,VLOOKUP(K100,$Y$10:$Z$17,2,FALSE)*K$9,VLOOKUP(L100,$Y$10:$Z$17,2,FALSE)*L$9,VLOOKUP(M100,$Y$10:$Z$17,2,FALSE)*M$9))</f>
        <v/>
      </c>
      <c r="Q100" s="44">
        <f>P100/O100</f>
        <v/>
      </c>
      <c r="R100" s="45">
        <f>COUNTIF(E100:M100,"RA")</f>
        <v/>
      </c>
      <c r="S100" s="46">
        <f>COUNTIF(E100:M100,"UA")</f>
        <v/>
      </c>
      <c r="T100" s="46">
        <f>COUNTIF(E100:M100,"WH")</f>
        <v/>
      </c>
      <c r="U100" s="46" t="n"/>
      <c r="V100" s="47">
        <f>IF(R100&lt;&gt;0,"FAIL",IF(S100&gt;0,"AB",IF(T100&gt;0,"WH","PASS")))</f>
        <v/>
      </c>
    </row>
    <row r="101" spans="1:27">
      <c r="A101" s="37" t="n">
        <v>92</v>
      </c>
      <c r="B101" s="138" t="n">
        <v>113217104092</v>
      </c>
      <c r="C101" s="137" t="s">
        <v>38</v>
      </c>
      <c r="D101" s="128" t="s">
        <v>766</v>
      </c>
      <c r="E101" s="41" t="s">
        <v>622</v>
      </c>
      <c r="F101" s="41" t="s">
        <v>622</v>
      </c>
      <c r="G101" s="41" t="s">
        <v>622</v>
      </c>
      <c r="H101" s="41" t="s">
        <v>622</v>
      </c>
      <c r="I101" s="41" t="s">
        <v>622</v>
      </c>
      <c r="J101" s="41" t="s">
        <v>622</v>
      </c>
      <c r="K101" s="41" t="s">
        <v>622</v>
      </c>
      <c r="L101" s="41" t="s">
        <v>622</v>
      </c>
      <c r="M101" s="41" t="s">
        <v>622</v>
      </c>
      <c r="N101" s="42" t="n">
        <v>24</v>
      </c>
      <c r="O101" s="42">
        <f>IF(T101=0,24-SUMIF(E101:M101,"RA",$E$9:$M$9),0)</f>
        <v/>
      </c>
      <c r="P101" s="108">
        <f>(SUM(VLOOKUP(E101,$Y$10:$Z$17,2,FALSE)*E$9,VLOOKUP(F101,$Y$10:$Z$17,2,FALSE)*F$9,VLOOKUP(G101,$Y$10:$Z$17,2,FALSE)*G$9,VLOOKUP(H101,$Y$10:$Z$17,2,FALSE)*H$9,VLOOKUP(I101,$Y$10:$Z$17,2,FALSE)*I$9,VLOOKUP(J101,$Y$10:$Z$17,2,FALSE)*J$9,VLOOKUP(K101,$Y$10:$Z$17,2,FALSE)*K$9,VLOOKUP(L101,$Y$10:$Z$17,2,FALSE)*L$9,VLOOKUP(M101,$Y$10:$Z$17,2,FALSE)*M$9))</f>
        <v/>
      </c>
      <c r="Q101" s="44">
        <f>P101/O101</f>
        <v/>
      </c>
      <c r="R101" s="45">
        <f>COUNTIF(E101:M101,"RA")</f>
        <v/>
      </c>
      <c r="S101" s="46">
        <f>COUNTIF(E101:M101,"UA")</f>
        <v/>
      </c>
      <c r="T101" s="46">
        <f>COUNTIF(E101:M101,"WH")</f>
        <v/>
      </c>
      <c r="U101" s="46" t="n"/>
      <c r="V101" s="47">
        <f>IF(R101&lt;&gt;0,"FAIL",IF(S101&gt;0,"AB",IF(T101&gt;0,"WH","PASS")))</f>
        <v/>
      </c>
    </row>
    <row r="102" spans="1:27">
      <c r="A102" s="37" t="n">
        <v>93</v>
      </c>
      <c r="B102" s="138" t="n">
        <v>113217104093</v>
      </c>
      <c r="C102" s="137" t="s">
        <v>38</v>
      </c>
      <c r="D102" s="128" t="s">
        <v>239</v>
      </c>
      <c r="E102" s="41" t="s">
        <v>622</v>
      </c>
      <c r="F102" s="41" t="s">
        <v>622</v>
      </c>
      <c r="G102" s="41" t="s">
        <v>622</v>
      </c>
      <c r="H102" s="41" t="s">
        <v>622</v>
      </c>
      <c r="I102" s="41" t="s">
        <v>622</v>
      </c>
      <c r="J102" s="41" t="s">
        <v>622</v>
      </c>
      <c r="K102" s="41" t="s">
        <v>622</v>
      </c>
      <c r="L102" s="41" t="s">
        <v>622</v>
      </c>
      <c r="M102" s="41" t="s">
        <v>622</v>
      </c>
      <c r="N102" s="42" t="n">
        <v>24</v>
      </c>
      <c r="O102" s="42">
        <f>IF(T102=0,24-SUMIF(E102:M102,"RA",$E$9:$M$9),0)</f>
        <v/>
      </c>
      <c r="P102" s="108">
        <f>(SUM(VLOOKUP(E102,$Y$10:$Z$17,2,FALSE)*E$9,VLOOKUP(F102,$Y$10:$Z$17,2,FALSE)*F$9,VLOOKUP(G102,$Y$10:$Z$17,2,FALSE)*G$9,VLOOKUP(H102,$Y$10:$Z$17,2,FALSE)*H$9,VLOOKUP(I102,$Y$10:$Z$17,2,FALSE)*I$9,VLOOKUP(J102,$Y$10:$Z$17,2,FALSE)*J$9,VLOOKUP(K102,$Y$10:$Z$17,2,FALSE)*K$9,VLOOKUP(L102,$Y$10:$Z$17,2,FALSE)*L$9,VLOOKUP(M102,$Y$10:$Z$17,2,FALSE)*M$9))</f>
        <v/>
      </c>
      <c r="Q102" s="44">
        <f>P102/O102</f>
        <v/>
      </c>
      <c r="R102" s="45">
        <f>COUNTIF(E102:M102,"RA")</f>
        <v/>
      </c>
      <c r="S102" s="46">
        <f>COUNTIF(E102:M102,"UA")</f>
        <v/>
      </c>
      <c r="T102" s="46">
        <f>COUNTIF(E102:M102,"WH")</f>
        <v/>
      </c>
      <c r="U102" s="46" t="n"/>
      <c r="V102" s="47">
        <f>IF(R102&lt;&gt;0,"FAIL",IF(S102&gt;0,"AB",IF(T102&gt;0,"WH","PASS")))</f>
        <v/>
      </c>
    </row>
    <row r="103" spans="1:27">
      <c r="A103" s="37" t="n">
        <v>94</v>
      </c>
      <c r="B103" s="133" t="n">
        <v>113217104094</v>
      </c>
      <c r="C103" s="134" t="s">
        <v>37</v>
      </c>
      <c r="D103" s="129" t="s">
        <v>725</v>
      </c>
      <c r="E103" s="41" t="s">
        <v>622</v>
      </c>
      <c r="F103" s="41" t="s">
        <v>622</v>
      </c>
      <c r="G103" s="41" t="s">
        <v>622</v>
      </c>
      <c r="H103" s="41" t="s">
        <v>622</v>
      </c>
      <c r="I103" s="41" t="s">
        <v>622</v>
      </c>
      <c r="J103" s="41" t="s">
        <v>622</v>
      </c>
      <c r="K103" s="41" t="s">
        <v>622</v>
      </c>
      <c r="L103" s="41" t="s">
        <v>622</v>
      </c>
      <c r="M103" s="41" t="s">
        <v>622</v>
      </c>
      <c r="N103" s="42" t="n">
        <v>24</v>
      </c>
      <c r="O103" s="42">
        <f>IF(T103=0,24-SUMIF(E103:M103,"RA",$E$9:$M$9),0)</f>
        <v/>
      </c>
      <c r="P103" s="108">
        <f>(SUM(VLOOKUP(E103,$Y$10:$Z$17,2,FALSE)*E$9,VLOOKUP(F103,$Y$10:$Z$17,2,FALSE)*F$9,VLOOKUP(G103,$Y$10:$Z$17,2,FALSE)*G$9,VLOOKUP(H103,$Y$10:$Z$17,2,FALSE)*H$9,VLOOKUP(I103,$Y$10:$Z$17,2,FALSE)*I$9,VLOOKUP(J103,$Y$10:$Z$17,2,FALSE)*J$9,VLOOKUP(K103,$Y$10:$Z$17,2,FALSE)*K$9,VLOOKUP(L103,$Y$10:$Z$17,2,FALSE)*L$9,VLOOKUP(M103,$Y$10:$Z$17,2,FALSE)*M$9))</f>
        <v/>
      </c>
      <c r="Q103" s="44">
        <f>P103/O103</f>
        <v/>
      </c>
      <c r="R103" s="45">
        <f>COUNTIF(E103:M103,"RA")</f>
        <v/>
      </c>
      <c r="S103" s="46">
        <f>COUNTIF(E103:M103,"UA")</f>
        <v/>
      </c>
      <c r="T103" s="46">
        <f>COUNTIF(E103:M103,"WH")</f>
        <v/>
      </c>
      <c r="U103" s="46" t="n"/>
      <c r="V103" s="47">
        <f>IF(R103&lt;&gt;0,"FAIL",IF(S103&gt;0,"AB",IF(T103&gt;0,"WH","PASS")))</f>
        <v/>
      </c>
    </row>
    <row r="104" spans="1:27">
      <c r="A104" s="37" t="n">
        <v>95</v>
      </c>
      <c r="B104" s="137" t="n">
        <v>113217104095</v>
      </c>
      <c r="C104" s="137" t="s">
        <v>36</v>
      </c>
      <c r="D104" s="140" t="s">
        <v>663</v>
      </c>
      <c r="E104" s="41" t="s">
        <v>622</v>
      </c>
      <c r="F104" s="41" t="s">
        <v>622</v>
      </c>
      <c r="G104" s="41" t="s">
        <v>622</v>
      </c>
      <c r="H104" s="41" t="s">
        <v>622</v>
      </c>
      <c r="I104" s="41" t="s">
        <v>622</v>
      </c>
      <c r="J104" s="41" t="s">
        <v>622</v>
      </c>
      <c r="K104" s="41" t="s">
        <v>622</v>
      </c>
      <c r="L104" s="41" t="s">
        <v>622</v>
      </c>
      <c r="M104" s="41" t="s">
        <v>622</v>
      </c>
      <c r="N104" s="42" t="n">
        <v>24</v>
      </c>
      <c r="O104" s="42">
        <f>IF(T104=0,24-SUMIF(E104:M104,"RA",$E$9:$M$9),0)</f>
        <v/>
      </c>
      <c r="P104" s="108">
        <f>(SUM(VLOOKUP(E104,$Y$10:$Z$17,2,FALSE)*E$9,VLOOKUP(F104,$Y$10:$Z$17,2,FALSE)*F$9,VLOOKUP(G104,$Y$10:$Z$17,2,FALSE)*G$9,VLOOKUP(H104,$Y$10:$Z$17,2,FALSE)*H$9,VLOOKUP(I104,$Y$10:$Z$17,2,FALSE)*I$9,VLOOKUP(J104,$Y$10:$Z$17,2,FALSE)*J$9,VLOOKUP(K104,$Y$10:$Z$17,2,FALSE)*K$9,VLOOKUP(L104,$Y$10:$Z$17,2,FALSE)*L$9,VLOOKUP(M104,$Y$10:$Z$17,2,FALSE)*M$9))</f>
        <v/>
      </c>
      <c r="Q104" s="44">
        <f>P104/O104</f>
        <v/>
      </c>
      <c r="R104" s="45">
        <f>COUNTIF(E104:M104,"RA")</f>
        <v/>
      </c>
      <c r="S104" s="46">
        <f>COUNTIF(E104:M104,"UA")</f>
        <v/>
      </c>
      <c r="T104" s="46">
        <f>COUNTIF(E104:M104,"WH")</f>
        <v/>
      </c>
      <c r="U104" s="46" t="n"/>
      <c r="V104" s="47">
        <f>IF(R104&lt;&gt;0,"FAIL",IF(S104&gt;0,"AB",IF(T104&gt;0,"WH","PASS")))</f>
        <v/>
      </c>
    </row>
    <row r="105" spans="1:27">
      <c r="A105" s="37" t="n">
        <v>96</v>
      </c>
      <c r="B105" s="137" t="n">
        <v>113217104096</v>
      </c>
      <c r="C105" s="137" t="s">
        <v>36</v>
      </c>
      <c r="D105" s="140" t="s">
        <v>664</v>
      </c>
      <c r="E105" s="41" t="s">
        <v>622</v>
      </c>
      <c r="F105" s="41" t="s">
        <v>622</v>
      </c>
      <c r="G105" s="41" t="s">
        <v>622</v>
      </c>
      <c r="H105" s="41" t="s">
        <v>622</v>
      </c>
      <c r="I105" s="41" t="s">
        <v>622</v>
      </c>
      <c r="J105" s="41" t="s">
        <v>622</v>
      </c>
      <c r="K105" s="41" t="s">
        <v>622</v>
      </c>
      <c r="L105" s="41" t="s">
        <v>622</v>
      </c>
      <c r="M105" s="41" t="s">
        <v>622</v>
      </c>
      <c r="N105" s="42" t="n">
        <v>24</v>
      </c>
      <c r="O105" s="42">
        <f>IF(T105=0,24-SUMIF(E105:M105,"RA",$E$9:$M$9),0)</f>
        <v/>
      </c>
      <c r="P105" s="108">
        <f>(SUM(VLOOKUP(E105,$Y$10:$Z$17,2,FALSE)*E$9,VLOOKUP(F105,$Y$10:$Z$17,2,FALSE)*F$9,VLOOKUP(G105,$Y$10:$Z$17,2,FALSE)*G$9,VLOOKUP(H105,$Y$10:$Z$17,2,FALSE)*H$9,VLOOKUP(I105,$Y$10:$Z$17,2,FALSE)*I$9,VLOOKUP(J105,$Y$10:$Z$17,2,FALSE)*J$9,VLOOKUP(K105,$Y$10:$Z$17,2,FALSE)*K$9,VLOOKUP(L105,$Y$10:$Z$17,2,FALSE)*L$9,VLOOKUP(M105,$Y$10:$Z$17,2,FALSE)*M$9))</f>
        <v/>
      </c>
      <c r="Q105" s="44">
        <f>P105/O105</f>
        <v/>
      </c>
      <c r="R105" s="45">
        <f>COUNTIF(E105:M105,"RA")</f>
        <v/>
      </c>
      <c r="S105" s="46">
        <f>COUNTIF(E105:M105,"UA")</f>
        <v/>
      </c>
      <c r="T105" s="46">
        <f>COUNTIF(E105:M105,"WH")</f>
        <v/>
      </c>
      <c r="U105" s="46" t="n"/>
      <c r="V105" s="47">
        <f>IF(R105&lt;&gt;0,"FAIL",IF(S105&gt;0,"AB",IF(T105&gt;0,"WH","PASS")))</f>
        <v/>
      </c>
    </row>
    <row r="106" spans="1:27">
      <c r="A106" s="37" t="n">
        <v>97</v>
      </c>
      <c r="B106" s="133" t="n">
        <v>113217104097</v>
      </c>
      <c r="C106" s="134" t="s">
        <v>37</v>
      </c>
      <c r="D106" s="129" t="s">
        <v>726</v>
      </c>
      <c r="E106" s="41" t="s">
        <v>622</v>
      </c>
      <c r="F106" s="41" t="s">
        <v>622</v>
      </c>
      <c r="G106" s="41" t="s">
        <v>622</v>
      </c>
      <c r="H106" s="41" t="s">
        <v>622</v>
      </c>
      <c r="I106" s="41" t="s">
        <v>622</v>
      </c>
      <c r="J106" s="41" t="s">
        <v>622</v>
      </c>
      <c r="K106" s="41" t="s">
        <v>622</v>
      </c>
      <c r="L106" s="41" t="s">
        <v>622</v>
      </c>
      <c r="M106" s="41" t="s">
        <v>622</v>
      </c>
      <c r="N106" s="42" t="n">
        <v>24</v>
      </c>
      <c r="O106" s="42">
        <f>IF(T106=0,24-SUMIF(E106:M106,"RA",$E$9:$M$9),0)</f>
        <v/>
      </c>
      <c r="P106" s="108">
        <f>(SUM(VLOOKUP(E106,$Y$10:$Z$17,2,FALSE)*E$9,VLOOKUP(F106,$Y$10:$Z$17,2,FALSE)*F$9,VLOOKUP(G106,$Y$10:$Z$17,2,FALSE)*G$9,VLOOKUP(H106,$Y$10:$Z$17,2,FALSE)*H$9,VLOOKUP(I106,$Y$10:$Z$17,2,FALSE)*I$9,VLOOKUP(J106,$Y$10:$Z$17,2,FALSE)*J$9,VLOOKUP(K106,$Y$10:$Z$17,2,FALSE)*K$9,VLOOKUP(L106,$Y$10:$Z$17,2,FALSE)*L$9,VLOOKUP(M106,$Y$10:$Z$17,2,FALSE)*M$9))</f>
        <v/>
      </c>
      <c r="Q106" s="44">
        <f>P106/O106</f>
        <v/>
      </c>
      <c r="R106" s="45">
        <f>COUNTIF(E106:M106,"RA")</f>
        <v/>
      </c>
      <c r="S106" s="46">
        <f>COUNTIF(E106:M106,"UA")</f>
        <v/>
      </c>
      <c r="T106" s="46">
        <f>COUNTIF(E106:M106,"WH")</f>
        <v/>
      </c>
      <c r="U106" s="46" t="n"/>
      <c r="V106" s="47">
        <f>IF(R106&lt;&gt;0,"FAIL",IF(S106&gt;0,"AB",IF(T106&gt;0,"WH","PASS")))</f>
        <v/>
      </c>
    </row>
    <row r="107" spans="1:27">
      <c r="A107" s="37" t="n">
        <v>98</v>
      </c>
      <c r="B107" s="137" t="n">
        <v>113217104098</v>
      </c>
      <c r="C107" s="137" t="s">
        <v>36</v>
      </c>
      <c r="D107" s="140" t="s">
        <v>665</v>
      </c>
      <c r="E107" s="41" t="s">
        <v>622</v>
      </c>
      <c r="F107" s="41" t="s">
        <v>622</v>
      </c>
      <c r="G107" s="41" t="s">
        <v>622</v>
      </c>
      <c r="H107" s="41" t="s">
        <v>622</v>
      </c>
      <c r="I107" s="41" t="s">
        <v>622</v>
      </c>
      <c r="J107" s="41" t="s">
        <v>622</v>
      </c>
      <c r="K107" s="41" t="s">
        <v>622</v>
      </c>
      <c r="L107" s="41" t="s">
        <v>622</v>
      </c>
      <c r="M107" s="41" t="s">
        <v>622</v>
      </c>
      <c r="N107" s="42" t="n">
        <v>24</v>
      </c>
      <c r="O107" s="42">
        <f>IF(T107=0,24-SUMIF(E107:M107,"RA",$E$9:$M$9),0)</f>
        <v/>
      </c>
      <c r="P107" s="108">
        <f>(SUM(VLOOKUP(E107,$Y$10:$Z$17,2,FALSE)*E$9,VLOOKUP(F107,$Y$10:$Z$17,2,FALSE)*F$9,VLOOKUP(G107,$Y$10:$Z$17,2,FALSE)*G$9,VLOOKUP(H107,$Y$10:$Z$17,2,FALSE)*H$9,VLOOKUP(I107,$Y$10:$Z$17,2,FALSE)*I$9,VLOOKUP(J107,$Y$10:$Z$17,2,FALSE)*J$9,VLOOKUP(K107,$Y$10:$Z$17,2,FALSE)*K$9,VLOOKUP(L107,$Y$10:$Z$17,2,FALSE)*L$9,VLOOKUP(M107,$Y$10:$Z$17,2,FALSE)*M$9))</f>
        <v/>
      </c>
      <c r="Q107" s="44">
        <f>P107/O107</f>
        <v/>
      </c>
      <c r="R107" s="45">
        <f>COUNTIF(E107:M107,"RA")</f>
        <v/>
      </c>
      <c r="S107" s="46">
        <f>COUNTIF(E107:M107,"UA")</f>
        <v/>
      </c>
      <c r="T107" s="46">
        <f>COUNTIF(E107:M107,"WH")</f>
        <v/>
      </c>
      <c r="U107" s="46" t="n"/>
      <c r="V107" s="47">
        <f>IF(R107&lt;&gt;0,"FAIL",IF(S107&gt;0,"AB",IF(T107&gt;0,"WH","PASS")))</f>
        <v/>
      </c>
    </row>
    <row r="108" spans="1:27">
      <c r="A108" s="37" t="n">
        <v>99</v>
      </c>
      <c r="B108" s="141" t="n">
        <v>113217104099</v>
      </c>
      <c r="C108" s="137" t="s">
        <v>38</v>
      </c>
      <c r="D108" s="131" t="s">
        <v>767</v>
      </c>
      <c r="E108" s="41" t="s">
        <v>622</v>
      </c>
      <c r="F108" s="41" t="s">
        <v>622</v>
      </c>
      <c r="G108" s="41" t="s">
        <v>622</v>
      </c>
      <c r="H108" s="41" t="s">
        <v>622</v>
      </c>
      <c r="I108" s="41" t="s">
        <v>622</v>
      </c>
      <c r="J108" s="41" t="s">
        <v>622</v>
      </c>
      <c r="K108" s="41" t="s">
        <v>622</v>
      </c>
      <c r="L108" s="41" t="s">
        <v>622</v>
      </c>
      <c r="M108" s="41" t="s">
        <v>622</v>
      </c>
      <c r="N108" s="42" t="n">
        <v>24</v>
      </c>
      <c r="O108" s="42">
        <f>IF(T108=0,24-SUMIF(E108:M108,"RA",$E$9:$M$9),0)</f>
        <v/>
      </c>
      <c r="P108" s="108">
        <f>(SUM(VLOOKUP(E108,$Y$10:$Z$17,2,FALSE)*E$9,VLOOKUP(F108,$Y$10:$Z$17,2,FALSE)*F$9,VLOOKUP(G108,$Y$10:$Z$17,2,FALSE)*G$9,VLOOKUP(H108,$Y$10:$Z$17,2,FALSE)*H$9,VLOOKUP(I108,$Y$10:$Z$17,2,FALSE)*I$9,VLOOKUP(J108,$Y$10:$Z$17,2,FALSE)*J$9,VLOOKUP(K108,$Y$10:$Z$17,2,FALSE)*K$9,VLOOKUP(L108,$Y$10:$Z$17,2,FALSE)*L$9,VLOOKUP(M108,$Y$10:$Z$17,2,FALSE)*M$9))</f>
        <v/>
      </c>
      <c r="Q108" s="44">
        <f>P108/O108</f>
        <v/>
      </c>
      <c r="R108" s="45">
        <f>COUNTIF(E108:M108,"RA")</f>
        <v/>
      </c>
      <c r="S108" s="46">
        <f>COUNTIF(E108:M108,"UA")</f>
        <v/>
      </c>
      <c r="T108" s="46">
        <f>COUNTIF(E108:M108,"WH")</f>
        <v/>
      </c>
      <c r="U108" s="46" t="n"/>
      <c r="V108" s="47">
        <f>IF(R108&lt;&gt;0,"FAIL",IF(S108&gt;0,"AB",IF(T108&gt;0,"WH","PASS")))</f>
        <v/>
      </c>
    </row>
    <row r="109" spans="1:27">
      <c r="A109" s="37" t="n">
        <v>100</v>
      </c>
      <c r="B109" s="137" t="n">
        <v>113217104100</v>
      </c>
      <c r="C109" s="137" t="s">
        <v>36</v>
      </c>
      <c r="D109" s="140" t="s">
        <v>666</v>
      </c>
      <c r="E109" s="41" t="s">
        <v>622</v>
      </c>
      <c r="F109" s="41" t="s">
        <v>622</v>
      </c>
      <c r="G109" s="41" t="s">
        <v>622</v>
      </c>
      <c r="H109" s="41" t="s">
        <v>622</v>
      </c>
      <c r="I109" s="41" t="s">
        <v>622</v>
      </c>
      <c r="J109" s="41" t="s">
        <v>622</v>
      </c>
      <c r="K109" s="41" t="s">
        <v>622</v>
      </c>
      <c r="L109" s="41" t="s">
        <v>622</v>
      </c>
      <c r="M109" s="41" t="s">
        <v>622</v>
      </c>
      <c r="N109" s="42" t="n">
        <v>24</v>
      </c>
      <c r="O109" s="42">
        <f>IF(T109=0,24-SUMIF(E109:M109,"RA",$E$9:$M$9),0)</f>
        <v/>
      </c>
      <c r="P109" s="108">
        <f>(SUM(VLOOKUP(E109,$Y$10:$Z$17,2,FALSE)*E$9,VLOOKUP(F109,$Y$10:$Z$17,2,FALSE)*F$9,VLOOKUP(G109,$Y$10:$Z$17,2,FALSE)*G$9,VLOOKUP(H109,$Y$10:$Z$17,2,FALSE)*H$9,VLOOKUP(I109,$Y$10:$Z$17,2,FALSE)*I$9,VLOOKUP(J109,$Y$10:$Z$17,2,FALSE)*J$9,VLOOKUP(K109,$Y$10:$Z$17,2,FALSE)*K$9,VLOOKUP(L109,$Y$10:$Z$17,2,FALSE)*L$9,VLOOKUP(M109,$Y$10:$Z$17,2,FALSE)*M$9))</f>
        <v/>
      </c>
      <c r="Q109" s="44">
        <f>P109/O109</f>
        <v/>
      </c>
      <c r="R109" s="45">
        <f>COUNTIF(E109:M109,"RA")</f>
        <v/>
      </c>
      <c r="S109" s="46">
        <f>COUNTIF(E109:M109,"UA")</f>
        <v/>
      </c>
      <c r="T109" s="46">
        <f>COUNTIF(E109:M109,"WH")</f>
        <v/>
      </c>
      <c r="U109" s="46" t="n"/>
      <c r="V109" s="47">
        <f>IF(R109&lt;&gt;0,"FAIL",IF(S109&gt;0,"AB",IF(T109&gt;0,"WH","PASS")))</f>
        <v/>
      </c>
    </row>
    <row r="110" spans="1:27">
      <c r="A110" s="37" t="n">
        <v>101</v>
      </c>
      <c r="B110" s="138" t="n">
        <v>113217104101</v>
      </c>
      <c r="C110" s="137" t="s">
        <v>38</v>
      </c>
      <c r="D110" s="128" t="s">
        <v>768</v>
      </c>
      <c r="E110" s="41" t="s">
        <v>622</v>
      </c>
      <c r="F110" s="41" t="s">
        <v>622</v>
      </c>
      <c r="G110" s="41" t="s">
        <v>622</v>
      </c>
      <c r="H110" s="41" t="s">
        <v>622</v>
      </c>
      <c r="I110" s="41" t="s">
        <v>622</v>
      </c>
      <c r="J110" s="41" t="s">
        <v>622</v>
      </c>
      <c r="K110" s="41" t="s">
        <v>622</v>
      </c>
      <c r="L110" s="41" t="s">
        <v>622</v>
      </c>
      <c r="M110" s="41" t="s">
        <v>622</v>
      </c>
      <c r="N110" s="42" t="n">
        <v>24</v>
      </c>
      <c r="O110" s="42">
        <f>IF(T110=0,24-SUMIF(E110:M110,"RA",$E$9:$M$9),0)</f>
        <v/>
      </c>
      <c r="P110" s="108">
        <f>(SUM(VLOOKUP(E110,$Y$10:$Z$17,2,FALSE)*E$9,VLOOKUP(F110,$Y$10:$Z$17,2,FALSE)*F$9,VLOOKUP(G110,$Y$10:$Z$17,2,FALSE)*G$9,VLOOKUP(H110,$Y$10:$Z$17,2,FALSE)*H$9,VLOOKUP(I110,$Y$10:$Z$17,2,FALSE)*I$9,VLOOKUP(J110,$Y$10:$Z$17,2,FALSE)*J$9,VLOOKUP(K110,$Y$10:$Z$17,2,FALSE)*K$9,VLOOKUP(L110,$Y$10:$Z$17,2,FALSE)*L$9,VLOOKUP(M110,$Y$10:$Z$17,2,FALSE)*M$9))</f>
        <v/>
      </c>
      <c r="Q110" s="44">
        <f>P110/O110</f>
        <v/>
      </c>
      <c r="R110" s="45">
        <f>COUNTIF(E110:M110,"RA")</f>
        <v/>
      </c>
      <c r="S110" s="46">
        <f>COUNTIF(E110:M110,"UA")</f>
        <v/>
      </c>
      <c r="T110" s="46">
        <f>COUNTIF(E110:M110,"WH")</f>
        <v/>
      </c>
      <c r="U110" s="46" t="n"/>
      <c r="V110" s="47">
        <f>IF(R110&lt;&gt;0,"FAIL",IF(S110&gt;0,"AB",IF(T110&gt;0,"WH","PASS")))</f>
        <v/>
      </c>
    </row>
    <row r="111" spans="1:27">
      <c r="A111" s="37" t="n">
        <v>102</v>
      </c>
      <c r="B111" s="138" t="n">
        <v>113217104102</v>
      </c>
      <c r="C111" s="137" t="s">
        <v>38</v>
      </c>
      <c r="D111" s="128" t="s">
        <v>769</v>
      </c>
      <c r="E111" s="41" t="s">
        <v>622</v>
      </c>
      <c r="F111" s="41" t="s">
        <v>622</v>
      </c>
      <c r="G111" s="41" t="s">
        <v>622</v>
      </c>
      <c r="H111" s="41" t="s">
        <v>622</v>
      </c>
      <c r="I111" s="41" t="s">
        <v>622</v>
      </c>
      <c r="J111" s="41" t="s">
        <v>622</v>
      </c>
      <c r="K111" s="41" t="s">
        <v>622</v>
      </c>
      <c r="L111" s="41" t="s">
        <v>622</v>
      </c>
      <c r="M111" s="41" t="s">
        <v>622</v>
      </c>
      <c r="N111" s="42" t="n">
        <v>24</v>
      </c>
      <c r="O111" s="42">
        <f>IF(T111=0,24-SUMIF(E111:M111,"RA",$E$9:$M$9),0)</f>
        <v/>
      </c>
      <c r="P111" s="108">
        <f>(SUM(VLOOKUP(E111,$Y$10:$Z$17,2,FALSE)*E$9,VLOOKUP(F111,$Y$10:$Z$17,2,FALSE)*F$9,VLOOKUP(G111,$Y$10:$Z$17,2,FALSE)*G$9,VLOOKUP(H111,$Y$10:$Z$17,2,FALSE)*H$9,VLOOKUP(I111,$Y$10:$Z$17,2,FALSE)*I$9,VLOOKUP(J111,$Y$10:$Z$17,2,FALSE)*J$9,VLOOKUP(K111,$Y$10:$Z$17,2,FALSE)*K$9,VLOOKUP(L111,$Y$10:$Z$17,2,FALSE)*L$9,VLOOKUP(M111,$Y$10:$Z$17,2,FALSE)*M$9))</f>
        <v/>
      </c>
      <c r="Q111" s="44">
        <f>P111/O111</f>
        <v/>
      </c>
      <c r="R111" s="45">
        <f>COUNTIF(E111:M111,"RA")</f>
        <v/>
      </c>
      <c r="S111" s="46">
        <f>COUNTIF(E111:M111,"UA")</f>
        <v/>
      </c>
      <c r="T111" s="46">
        <f>COUNTIF(E111:M111,"WH")</f>
        <v/>
      </c>
      <c r="U111" s="46" t="n"/>
      <c r="V111" s="47">
        <f>IF(R111&lt;&gt;0,"FAIL",IF(S111&gt;0,"AB",IF(T111&gt;0,"WH","PASS")))</f>
        <v/>
      </c>
    </row>
    <row r="112" spans="1:27">
      <c r="A112" s="37" t="n">
        <v>103</v>
      </c>
      <c r="B112" s="138" t="n">
        <v>113217104103</v>
      </c>
      <c r="C112" s="137" t="s">
        <v>38</v>
      </c>
      <c r="D112" s="128" t="s">
        <v>770</v>
      </c>
      <c r="E112" s="41" t="s">
        <v>622</v>
      </c>
      <c r="F112" s="41" t="s">
        <v>622</v>
      </c>
      <c r="G112" s="41" t="s">
        <v>622</v>
      </c>
      <c r="H112" s="41" t="s">
        <v>622</v>
      </c>
      <c r="I112" s="41" t="s">
        <v>622</v>
      </c>
      <c r="J112" s="41" t="s">
        <v>622</v>
      </c>
      <c r="K112" s="41" t="s">
        <v>622</v>
      </c>
      <c r="L112" s="41" t="s">
        <v>622</v>
      </c>
      <c r="M112" s="41" t="s">
        <v>622</v>
      </c>
      <c r="N112" s="42" t="n">
        <v>24</v>
      </c>
      <c r="O112" s="42">
        <f>IF(T112=0,24-SUMIF(E112:M112,"RA",$E$9:$M$9),0)</f>
        <v/>
      </c>
      <c r="P112" s="108">
        <f>(SUM(VLOOKUP(E112,$Y$10:$Z$17,2,FALSE)*E$9,VLOOKUP(F112,$Y$10:$Z$17,2,FALSE)*F$9,VLOOKUP(G112,$Y$10:$Z$17,2,FALSE)*G$9,VLOOKUP(H112,$Y$10:$Z$17,2,FALSE)*H$9,VLOOKUP(I112,$Y$10:$Z$17,2,FALSE)*I$9,VLOOKUP(J112,$Y$10:$Z$17,2,FALSE)*J$9,VLOOKUP(K112,$Y$10:$Z$17,2,FALSE)*K$9,VLOOKUP(L112,$Y$10:$Z$17,2,FALSE)*L$9,VLOOKUP(M112,$Y$10:$Z$17,2,FALSE)*M$9))</f>
        <v/>
      </c>
      <c r="Q112" s="44">
        <f>P112/O112</f>
        <v/>
      </c>
      <c r="R112" s="45">
        <f>COUNTIF(E112:M112,"RA")</f>
        <v/>
      </c>
      <c r="S112" s="46">
        <f>COUNTIF(E112:M112,"UA")</f>
        <v/>
      </c>
      <c r="T112" s="46">
        <f>COUNTIF(E112:M112,"WH")</f>
        <v/>
      </c>
      <c r="U112" s="46" t="n"/>
      <c r="V112" s="47">
        <f>IF(R112&lt;&gt;0,"FAIL",IF(S112&gt;0,"AB",IF(T112&gt;0,"WH","PASS")))</f>
        <v/>
      </c>
    </row>
    <row r="113" spans="1:27">
      <c r="A113" s="37" t="n">
        <v>104</v>
      </c>
      <c r="B113" s="138" t="n">
        <v>113217104104</v>
      </c>
      <c r="C113" s="137" t="s">
        <v>38</v>
      </c>
      <c r="D113" s="128" t="s">
        <v>771</v>
      </c>
      <c r="E113" s="41" t="s">
        <v>622</v>
      </c>
      <c r="F113" s="41" t="s">
        <v>622</v>
      </c>
      <c r="G113" s="41" t="s">
        <v>622</v>
      </c>
      <c r="H113" s="41" t="s">
        <v>622</v>
      </c>
      <c r="I113" s="41" t="s">
        <v>622</v>
      </c>
      <c r="J113" s="41" t="s">
        <v>622</v>
      </c>
      <c r="K113" s="41" t="s">
        <v>622</v>
      </c>
      <c r="L113" s="41" t="s">
        <v>622</v>
      </c>
      <c r="M113" s="41" t="s">
        <v>622</v>
      </c>
      <c r="N113" s="42" t="n">
        <v>24</v>
      </c>
      <c r="O113" s="42">
        <f>IF(T113=0,24-SUMIF(E113:M113,"RA",$E$9:$M$9),0)</f>
        <v/>
      </c>
      <c r="P113" s="108">
        <f>(SUM(VLOOKUP(E113,$Y$10:$Z$17,2,FALSE)*E$9,VLOOKUP(F113,$Y$10:$Z$17,2,FALSE)*F$9,VLOOKUP(G113,$Y$10:$Z$17,2,FALSE)*G$9,VLOOKUP(H113,$Y$10:$Z$17,2,FALSE)*H$9,VLOOKUP(I113,$Y$10:$Z$17,2,FALSE)*I$9,VLOOKUP(J113,$Y$10:$Z$17,2,FALSE)*J$9,VLOOKUP(K113,$Y$10:$Z$17,2,FALSE)*K$9,VLOOKUP(L113,$Y$10:$Z$17,2,FALSE)*L$9,VLOOKUP(M113,$Y$10:$Z$17,2,FALSE)*M$9))</f>
        <v/>
      </c>
      <c r="Q113" s="44">
        <f>P113/O113</f>
        <v/>
      </c>
      <c r="R113" s="45">
        <f>COUNTIF(E113:M113,"RA")</f>
        <v/>
      </c>
      <c r="S113" s="46">
        <f>COUNTIF(E113:M113,"UA")</f>
        <v/>
      </c>
      <c r="T113" s="46">
        <f>COUNTIF(E113:M113,"WH")</f>
        <v/>
      </c>
      <c r="U113" s="46" t="n"/>
      <c r="V113" s="47">
        <f>IF(R113&lt;&gt;0,"FAIL",IF(S113&gt;0,"AB",IF(T113&gt;0,"WH","PASS")))</f>
        <v/>
      </c>
    </row>
    <row r="114" spans="1:27">
      <c r="A114" s="37" t="n">
        <v>105</v>
      </c>
      <c r="B114" s="138" t="n">
        <v>113217104105</v>
      </c>
      <c r="C114" s="137" t="s">
        <v>38</v>
      </c>
      <c r="D114" s="128" t="s">
        <v>772</v>
      </c>
      <c r="E114" s="41" t="s">
        <v>622</v>
      </c>
      <c r="F114" s="41" t="s">
        <v>622</v>
      </c>
      <c r="G114" s="41" t="s">
        <v>622</v>
      </c>
      <c r="H114" s="41" t="s">
        <v>622</v>
      </c>
      <c r="I114" s="41" t="s">
        <v>622</v>
      </c>
      <c r="J114" s="41" t="s">
        <v>622</v>
      </c>
      <c r="K114" s="41" t="s">
        <v>622</v>
      </c>
      <c r="L114" s="41" t="s">
        <v>622</v>
      </c>
      <c r="M114" s="41" t="s">
        <v>622</v>
      </c>
      <c r="N114" s="42" t="n">
        <v>24</v>
      </c>
      <c r="O114" s="42">
        <f>IF(T114=0,24-SUMIF(E114:M114,"RA",$E$9:$M$9),0)</f>
        <v/>
      </c>
      <c r="P114" s="108">
        <f>(SUM(VLOOKUP(E114,$Y$10:$Z$17,2,FALSE)*E$9,VLOOKUP(F114,$Y$10:$Z$17,2,FALSE)*F$9,VLOOKUP(G114,$Y$10:$Z$17,2,FALSE)*G$9,VLOOKUP(H114,$Y$10:$Z$17,2,FALSE)*H$9,VLOOKUP(I114,$Y$10:$Z$17,2,FALSE)*I$9,VLOOKUP(J114,$Y$10:$Z$17,2,FALSE)*J$9,VLOOKUP(K114,$Y$10:$Z$17,2,FALSE)*K$9,VLOOKUP(L114,$Y$10:$Z$17,2,FALSE)*L$9,VLOOKUP(M114,$Y$10:$Z$17,2,FALSE)*M$9))</f>
        <v/>
      </c>
      <c r="Q114" s="44">
        <f>P114/O114</f>
        <v/>
      </c>
      <c r="R114" s="45">
        <f>COUNTIF(E114:M114,"RA")</f>
        <v/>
      </c>
      <c r="S114" s="46">
        <f>COUNTIF(E114:M114,"UA")</f>
        <v/>
      </c>
      <c r="T114" s="46">
        <f>COUNTIF(E114:M114,"WH")</f>
        <v/>
      </c>
      <c r="U114" s="46" t="n"/>
      <c r="V114" s="47">
        <f>IF(R114&lt;&gt;0,"FAIL",IF(S114&gt;0,"AB",IF(T114&gt;0,"WH","PASS")))</f>
        <v/>
      </c>
    </row>
    <row r="115" spans="1:27">
      <c r="A115" s="37" t="n">
        <v>106</v>
      </c>
      <c r="B115" s="137" t="n">
        <v>113217104106</v>
      </c>
      <c r="C115" s="137" t="s">
        <v>36</v>
      </c>
      <c r="D115" s="140" t="s">
        <v>667</v>
      </c>
      <c r="E115" s="41" t="s">
        <v>622</v>
      </c>
      <c r="F115" s="41" t="s">
        <v>622</v>
      </c>
      <c r="G115" s="41" t="s">
        <v>622</v>
      </c>
      <c r="H115" s="41" t="s">
        <v>622</v>
      </c>
      <c r="I115" s="41" t="s">
        <v>622</v>
      </c>
      <c r="J115" s="41" t="s">
        <v>622</v>
      </c>
      <c r="K115" s="41" t="s">
        <v>622</v>
      </c>
      <c r="L115" s="41" t="s">
        <v>622</v>
      </c>
      <c r="M115" s="41" t="s">
        <v>622</v>
      </c>
      <c r="N115" s="42" t="n">
        <v>24</v>
      </c>
      <c r="O115" s="42">
        <f>IF(T115=0,24-SUMIF(E115:M115,"RA",$E$9:$M$9),0)</f>
        <v/>
      </c>
      <c r="P115" s="108">
        <f>(SUM(VLOOKUP(E115,$Y$10:$Z$17,2,FALSE)*E$9,VLOOKUP(F115,$Y$10:$Z$17,2,FALSE)*F$9,VLOOKUP(G115,$Y$10:$Z$17,2,FALSE)*G$9,VLOOKUP(H115,$Y$10:$Z$17,2,FALSE)*H$9,VLOOKUP(I115,$Y$10:$Z$17,2,FALSE)*I$9,VLOOKUP(J115,$Y$10:$Z$17,2,FALSE)*J$9,VLOOKUP(K115,$Y$10:$Z$17,2,FALSE)*K$9,VLOOKUP(L115,$Y$10:$Z$17,2,FALSE)*L$9,VLOOKUP(M115,$Y$10:$Z$17,2,FALSE)*M$9))</f>
        <v/>
      </c>
      <c r="Q115" s="44">
        <f>P115/O115</f>
        <v/>
      </c>
      <c r="R115" s="45">
        <f>COUNTIF(E115:M115,"RA")</f>
        <v/>
      </c>
      <c r="S115" s="46">
        <f>COUNTIF(E115:M115,"UA")</f>
        <v/>
      </c>
      <c r="T115" s="46">
        <f>COUNTIF(E115:M115,"WH")</f>
        <v/>
      </c>
      <c r="U115" s="46" t="n"/>
      <c r="V115" s="47">
        <f>IF(R115&lt;&gt;0,"FAIL",IF(S115&gt;0,"AB",IF(T115&gt;0,"WH","PASS")))</f>
        <v/>
      </c>
    </row>
    <row r="116" spans="1:27">
      <c r="A116" s="37" t="n">
        <v>107</v>
      </c>
      <c r="B116" s="133" t="n">
        <v>113217104107</v>
      </c>
      <c r="C116" s="134" t="s">
        <v>37</v>
      </c>
      <c r="D116" s="129" t="s">
        <v>727</v>
      </c>
      <c r="E116" s="41" t="s">
        <v>622</v>
      </c>
      <c r="F116" s="41" t="s">
        <v>622</v>
      </c>
      <c r="G116" s="41" t="s">
        <v>622</v>
      </c>
      <c r="H116" s="41" t="s">
        <v>622</v>
      </c>
      <c r="I116" s="41" t="s">
        <v>622</v>
      </c>
      <c r="J116" s="41" t="s">
        <v>622</v>
      </c>
      <c r="K116" s="41" t="s">
        <v>622</v>
      </c>
      <c r="L116" s="41" t="s">
        <v>622</v>
      </c>
      <c r="M116" s="41" t="s">
        <v>622</v>
      </c>
      <c r="N116" s="42" t="n">
        <v>24</v>
      </c>
      <c r="O116" s="42">
        <f>IF(T116=0,24-SUMIF(E116:M116,"RA",$E$9:$M$9),0)</f>
        <v/>
      </c>
      <c r="P116" s="108">
        <f>(SUM(VLOOKUP(E116,$Y$10:$Z$17,2,FALSE)*E$9,VLOOKUP(F116,$Y$10:$Z$17,2,FALSE)*F$9,VLOOKUP(G116,$Y$10:$Z$17,2,FALSE)*G$9,VLOOKUP(H116,$Y$10:$Z$17,2,FALSE)*H$9,VLOOKUP(I116,$Y$10:$Z$17,2,FALSE)*I$9,VLOOKUP(J116,$Y$10:$Z$17,2,FALSE)*J$9,VLOOKUP(K116,$Y$10:$Z$17,2,FALSE)*K$9,VLOOKUP(L116,$Y$10:$Z$17,2,FALSE)*L$9,VLOOKUP(M116,$Y$10:$Z$17,2,FALSE)*M$9))</f>
        <v/>
      </c>
      <c r="Q116" s="44">
        <f>P116/O116</f>
        <v/>
      </c>
      <c r="R116" s="45">
        <f>COUNTIF(E116:M116,"RA")</f>
        <v/>
      </c>
      <c r="S116" s="46">
        <f>COUNTIF(E116:M116,"UA")</f>
        <v/>
      </c>
      <c r="T116" s="46">
        <f>COUNTIF(E116:M116,"WH")</f>
        <v/>
      </c>
      <c r="U116" s="46" t="n"/>
      <c r="V116" s="47">
        <f>IF(R116&lt;&gt;0,"FAIL",IF(S116&gt;0,"AB",IF(T116&gt;0,"WH","PASS")))</f>
        <v/>
      </c>
    </row>
    <row r="117" spans="1:27">
      <c r="A117" s="37" t="n">
        <v>108</v>
      </c>
      <c r="B117" s="133" t="n">
        <v>113217104108</v>
      </c>
      <c r="C117" s="134" t="s">
        <v>37</v>
      </c>
      <c r="D117" s="129" t="s">
        <v>728</v>
      </c>
      <c r="E117" s="41" t="s">
        <v>622</v>
      </c>
      <c r="F117" s="41" t="s">
        <v>622</v>
      </c>
      <c r="G117" s="41" t="s">
        <v>622</v>
      </c>
      <c r="H117" s="41" t="s">
        <v>622</v>
      </c>
      <c r="I117" s="41" t="s">
        <v>622</v>
      </c>
      <c r="J117" s="41" t="s">
        <v>622</v>
      </c>
      <c r="K117" s="41" t="s">
        <v>622</v>
      </c>
      <c r="L117" s="41" t="s">
        <v>622</v>
      </c>
      <c r="M117" s="41" t="s">
        <v>622</v>
      </c>
      <c r="N117" s="42" t="n">
        <v>24</v>
      </c>
      <c r="O117" s="42">
        <f>IF(T117=0,24-SUMIF(E117:M117,"RA",$E$9:$M$9),0)</f>
        <v/>
      </c>
      <c r="P117" s="108">
        <f>(SUM(VLOOKUP(E117,$Y$10:$Z$17,2,FALSE)*E$9,VLOOKUP(F117,$Y$10:$Z$17,2,FALSE)*F$9,VLOOKUP(G117,$Y$10:$Z$17,2,FALSE)*G$9,VLOOKUP(H117,$Y$10:$Z$17,2,FALSE)*H$9,VLOOKUP(I117,$Y$10:$Z$17,2,FALSE)*I$9,VLOOKUP(J117,$Y$10:$Z$17,2,FALSE)*J$9,VLOOKUP(K117,$Y$10:$Z$17,2,FALSE)*K$9,VLOOKUP(L117,$Y$10:$Z$17,2,FALSE)*L$9,VLOOKUP(M117,$Y$10:$Z$17,2,FALSE)*M$9))</f>
        <v/>
      </c>
      <c r="Q117" s="44">
        <f>P117/O117</f>
        <v/>
      </c>
      <c r="R117" s="45">
        <f>COUNTIF(E117:M117,"RA")</f>
        <v/>
      </c>
      <c r="S117" s="46">
        <f>COUNTIF(E117:M117,"UA")</f>
        <v/>
      </c>
      <c r="T117" s="46">
        <f>COUNTIF(E117:M117,"WH")</f>
        <v/>
      </c>
      <c r="U117" s="46" t="n"/>
      <c r="V117" s="47">
        <f>IF(R117&lt;&gt;0,"FAIL",IF(S117&gt;0,"AB",IF(T117&gt;0,"WH","PASS")))</f>
        <v/>
      </c>
    </row>
    <row r="118" spans="1:27">
      <c r="A118" s="37" t="n">
        <v>109</v>
      </c>
      <c r="B118" s="137" t="n">
        <v>113217104109</v>
      </c>
      <c r="C118" s="137" t="s">
        <v>36</v>
      </c>
      <c r="D118" s="140" t="s">
        <v>668</v>
      </c>
      <c r="E118" s="41" t="s">
        <v>622</v>
      </c>
      <c r="F118" s="41" t="s">
        <v>622</v>
      </c>
      <c r="G118" s="41" t="s">
        <v>622</v>
      </c>
      <c r="H118" s="41" t="s">
        <v>622</v>
      </c>
      <c r="I118" s="41" t="s">
        <v>622</v>
      </c>
      <c r="J118" s="41" t="s">
        <v>622</v>
      </c>
      <c r="K118" s="41" t="s">
        <v>622</v>
      </c>
      <c r="L118" s="41" t="s">
        <v>622</v>
      </c>
      <c r="M118" s="41" t="s">
        <v>622</v>
      </c>
      <c r="N118" s="42" t="n">
        <v>24</v>
      </c>
      <c r="O118" s="42">
        <f>IF(T118=0,24-SUMIF(E118:M118,"RA",$E$9:$M$9),0)</f>
        <v/>
      </c>
      <c r="P118" s="108">
        <f>(SUM(VLOOKUP(E118,$Y$10:$Z$17,2,FALSE)*E$9,VLOOKUP(F118,$Y$10:$Z$17,2,FALSE)*F$9,VLOOKUP(G118,$Y$10:$Z$17,2,FALSE)*G$9,VLOOKUP(H118,$Y$10:$Z$17,2,FALSE)*H$9,VLOOKUP(I118,$Y$10:$Z$17,2,FALSE)*I$9,VLOOKUP(J118,$Y$10:$Z$17,2,FALSE)*J$9,VLOOKUP(K118,$Y$10:$Z$17,2,FALSE)*K$9,VLOOKUP(L118,$Y$10:$Z$17,2,FALSE)*L$9,VLOOKUP(M118,$Y$10:$Z$17,2,FALSE)*M$9))</f>
        <v/>
      </c>
      <c r="Q118" s="44">
        <f>P118/O118</f>
        <v/>
      </c>
      <c r="R118" s="45">
        <f>COUNTIF(E118:M118,"RA")</f>
        <v/>
      </c>
      <c r="S118" s="46">
        <f>COUNTIF(E118:M118,"UA")</f>
        <v/>
      </c>
      <c r="T118" s="46">
        <f>COUNTIF(E118:M118,"WH")</f>
        <v/>
      </c>
      <c r="U118" s="46" t="n"/>
      <c r="V118" s="47">
        <f>IF(R118&lt;&gt;0,"FAIL",IF(S118&gt;0,"AB",IF(T118&gt;0,"WH","PASS")))</f>
        <v/>
      </c>
    </row>
    <row r="119" spans="1:27">
      <c r="A119" s="37" t="n">
        <v>110</v>
      </c>
      <c r="B119" s="138" t="n">
        <v>113217104110</v>
      </c>
      <c r="C119" s="137" t="s">
        <v>38</v>
      </c>
      <c r="D119" s="128" t="s">
        <v>773</v>
      </c>
      <c r="E119" s="41" t="s">
        <v>622</v>
      </c>
      <c r="F119" s="41" t="s">
        <v>622</v>
      </c>
      <c r="G119" s="41" t="s">
        <v>622</v>
      </c>
      <c r="H119" s="41" t="s">
        <v>622</v>
      </c>
      <c r="I119" s="41" t="s">
        <v>622</v>
      </c>
      <c r="J119" s="41" t="s">
        <v>622</v>
      </c>
      <c r="K119" s="41" t="s">
        <v>622</v>
      </c>
      <c r="L119" s="41" t="s">
        <v>622</v>
      </c>
      <c r="M119" s="41" t="s">
        <v>622</v>
      </c>
      <c r="N119" s="42" t="n">
        <v>24</v>
      </c>
      <c r="O119" s="42">
        <f>IF(T119=0,24-SUMIF(E119:M119,"RA",$E$9:$M$9),0)</f>
        <v/>
      </c>
      <c r="P119" s="108">
        <f>(SUM(VLOOKUP(E119,$Y$10:$Z$17,2,FALSE)*E$9,VLOOKUP(F119,$Y$10:$Z$17,2,FALSE)*F$9,VLOOKUP(G119,$Y$10:$Z$17,2,FALSE)*G$9,VLOOKUP(H119,$Y$10:$Z$17,2,FALSE)*H$9,VLOOKUP(I119,$Y$10:$Z$17,2,FALSE)*I$9,VLOOKUP(J119,$Y$10:$Z$17,2,FALSE)*J$9,VLOOKUP(K119,$Y$10:$Z$17,2,FALSE)*K$9,VLOOKUP(L119,$Y$10:$Z$17,2,FALSE)*L$9,VLOOKUP(M119,$Y$10:$Z$17,2,FALSE)*M$9))</f>
        <v/>
      </c>
      <c r="Q119" s="44">
        <f>P119/O119</f>
        <v/>
      </c>
      <c r="R119" s="45">
        <f>COUNTIF(E119:M119,"RA")</f>
        <v/>
      </c>
      <c r="S119" s="46">
        <f>COUNTIF(E119:M119,"UA")</f>
        <v/>
      </c>
      <c r="T119" s="46">
        <f>COUNTIF(E119:M119,"WH")</f>
        <v/>
      </c>
      <c r="U119" s="46" t="n"/>
      <c r="V119" s="47">
        <f>IF(R119&lt;&gt;0,"FAIL",IF(S119&gt;0,"AB",IF(T119&gt;0,"WH","PASS")))</f>
        <v/>
      </c>
    </row>
    <row r="120" spans="1:27">
      <c r="A120" s="37" t="n">
        <v>111</v>
      </c>
      <c r="B120" s="137" t="n">
        <v>113217104111</v>
      </c>
      <c r="C120" s="137" t="s">
        <v>36</v>
      </c>
      <c r="D120" s="140" t="s">
        <v>669</v>
      </c>
      <c r="E120" s="41" t="s">
        <v>622</v>
      </c>
      <c r="F120" s="41" t="s">
        <v>622</v>
      </c>
      <c r="G120" s="41" t="s">
        <v>622</v>
      </c>
      <c r="H120" s="41" t="s">
        <v>622</v>
      </c>
      <c r="I120" s="41" t="s">
        <v>622</v>
      </c>
      <c r="J120" s="41" t="s">
        <v>622</v>
      </c>
      <c r="K120" s="41" t="s">
        <v>622</v>
      </c>
      <c r="L120" s="41" t="s">
        <v>622</v>
      </c>
      <c r="M120" s="41" t="s">
        <v>622</v>
      </c>
      <c r="N120" s="42" t="n">
        <v>24</v>
      </c>
      <c r="O120" s="42">
        <f>IF(T120=0,24-SUMIF(E120:M120,"RA",$E$9:$M$9),0)</f>
        <v/>
      </c>
      <c r="P120" s="108">
        <f>(SUM(VLOOKUP(E120,$Y$10:$Z$17,2,FALSE)*E$9,VLOOKUP(F120,$Y$10:$Z$17,2,FALSE)*F$9,VLOOKUP(G120,$Y$10:$Z$17,2,FALSE)*G$9,VLOOKUP(H120,$Y$10:$Z$17,2,FALSE)*H$9,VLOOKUP(I120,$Y$10:$Z$17,2,FALSE)*I$9,VLOOKUP(J120,$Y$10:$Z$17,2,FALSE)*J$9,VLOOKUP(K120,$Y$10:$Z$17,2,FALSE)*K$9,VLOOKUP(L120,$Y$10:$Z$17,2,FALSE)*L$9,VLOOKUP(M120,$Y$10:$Z$17,2,FALSE)*M$9))</f>
        <v/>
      </c>
      <c r="Q120" s="44">
        <f>P120/O120</f>
        <v/>
      </c>
      <c r="R120" s="45">
        <f>COUNTIF(E120:M120,"RA")</f>
        <v/>
      </c>
      <c r="S120" s="46">
        <f>COUNTIF(E120:M120,"UA")</f>
        <v/>
      </c>
      <c r="T120" s="46">
        <f>COUNTIF(E120:M120,"WH")</f>
        <v/>
      </c>
      <c r="U120" s="46" t="n"/>
      <c r="V120" s="47">
        <f>IF(R120&lt;&gt;0,"FAIL",IF(S120&gt;0,"AB",IF(T120&gt;0,"WH","PASS")))</f>
        <v/>
      </c>
    </row>
    <row r="121" spans="1:27">
      <c r="A121" s="37" t="n">
        <v>112</v>
      </c>
      <c r="B121" s="137" t="n">
        <v>113217104112</v>
      </c>
      <c r="C121" s="137" t="s">
        <v>36</v>
      </c>
      <c r="D121" s="140" t="s">
        <v>670</v>
      </c>
      <c r="E121" s="41" t="s">
        <v>622</v>
      </c>
      <c r="F121" s="41" t="s">
        <v>622</v>
      </c>
      <c r="G121" s="41" t="s">
        <v>622</v>
      </c>
      <c r="H121" s="41" t="s">
        <v>622</v>
      </c>
      <c r="I121" s="41" t="s">
        <v>622</v>
      </c>
      <c r="J121" s="41" t="s">
        <v>622</v>
      </c>
      <c r="K121" s="41" t="s">
        <v>622</v>
      </c>
      <c r="L121" s="41" t="s">
        <v>622</v>
      </c>
      <c r="M121" s="41" t="s">
        <v>622</v>
      </c>
      <c r="N121" s="42" t="n">
        <v>24</v>
      </c>
      <c r="O121" s="42">
        <f>IF(T121=0,24-SUMIF(E121:M121,"RA",$E$9:$M$9),0)</f>
        <v/>
      </c>
      <c r="P121" s="108">
        <f>(SUM(VLOOKUP(E121,$Y$10:$Z$17,2,FALSE)*E$9,VLOOKUP(F121,$Y$10:$Z$17,2,FALSE)*F$9,VLOOKUP(G121,$Y$10:$Z$17,2,FALSE)*G$9,VLOOKUP(H121,$Y$10:$Z$17,2,FALSE)*H$9,VLOOKUP(I121,$Y$10:$Z$17,2,FALSE)*I$9,VLOOKUP(J121,$Y$10:$Z$17,2,FALSE)*J$9,VLOOKUP(K121,$Y$10:$Z$17,2,FALSE)*K$9,VLOOKUP(L121,$Y$10:$Z$17,2,FALSE)*L$9,VLOOKUP(M121,$Y$10:$Z$17,2,FALSE)*M$9))</f>
        <v/>
      </c>
      <c r="Q121" s="44">
        <f>P121/O121</f>
        <v/>
      </c>
      <c r="R121" s="45">
        <f>COUNTIF(E121:M121,"RA")</f>
        <v/>
      </c>
      <c r="S121" s="46">
        <f>COUNTIF(E121:M121,"UA")</f>
        <v/>
      </c>
      <c r="T121" s="46">
        <f>COUNTIF(E121:M121,"WH")</f>
        <v/>
      </c>
      <c r="U121" s="46" t="n"/>
      <c r="V121" s="47">
        <f>IF(R121&lt;&gt;0,"FAIL",IF(S121&gt;0,"AB",IF(T121&gt;0,"WH","PASS")))</f>
        <v/>
      </c>
    </row>
    <row r="122" spans="1:27">
      <c r="A122" s="37" t="n">
        <v>113</v>
      </c>
      <c r="B122" s="137" t="n">
        <v>113217104113</v>
      </c>
      <c r="C122" s="137" t="s">
        <v>36</v>
      </c>
      <c r="D122" s="140" t="s">
        <v>671</v>
      </c>
      <c r="E122" s="41" t="s">
        <v>622</v>
      </c>
      <c r="F122" s="41" t="s">
        <v>622</v>
      </c>
      <c r="G122" s="41" t="s">
        <v>622</v>
      </c>
      <c r="H122" s="41" t="s">
        <v>622</v>
      </c>
      <c r="I122" s="41" t="s">
        <v>622</v>
      </c>
      <c r="J122" s="41" t="s">
        <v>622</v>
      </c>
      <c r="K122" s="41" t="s">
        <v>622</v>
      </c>
      <c r="L122" s="41" t="s">
        <v>622</v>
      </c>
      <c r="M122" s="41" t="s">
        <v>622</v>
      </c>
      <c r="N122" s="42" t="n">
        <v>24</v>
      </c>
      <c r="O122" s="42">
        <f>IF(T122=0,24-SUMIF(E122:M122,"RA",$E$9:$M$9),0)</f>
        <v/>
      </c>
      <c r="P122" s="108">
        <f>(SUM(VLOOKUP(E122,$Y$10:$Z$17,2,FALSE)*E$9,VLOOKUP(F122,$Y$10:$Z$17,2,FALSE)*F$9,VLOOKUP(G122,$Y$10:$Z$17,2,FALSE)*G$9,VLOOKUP(H122,$Y$10:$Z$17,2,FALSE)*H$9,VLOOKUP(I122,$Y$10:$Z$17,2,FALSE)*I$9,VLOOKUP(J122,$Y$10:$Z$17,2,FALSE)*J$9,VLOOKUP(K122,$Y$10:$Z$17,2,FALSE)*K$9,VLOOKUP(L122,$Y$10:$Z$17,2,FALSE)*L$9,VLOOKUP(M122,$Y$10:$Z$17,2,FALSE)*M$9))</f>
        <v/>
      </c>
      <c r="Q122" s="44">
        <f>P122/O122</f>
        <v/>
      </c>
      <c r="R122" s="45">
        <f>COUNTIF(E122:M122,"RA")</f>
        <v/>
      </c>
      <c r="S122" s="46">
        <f>COUNTIF(E122:M122,"UA")</f>
        <v/>
      </c>
      <c r="T122" s="46">
        <f>COUNTIF(E122:M122,"WH")</f>
        <v/>
      </c>
      <c r="U122" s="46" t="n"/>
      <c r="V122" s="47">
        <f>IF(R122&lt;&gt;0,"FAIL",IF(S122&gt;0,"AB",IF(T122&gt;0,"WH","PASS")))</f>
        <v/>
      </c>
    </row>
    <row r="123" spans="1:27">
      <c r="A123" s="37" t="n">
        <v>114</v>
      </c>
      <c r="B123" s="137" t="n">
        <v>113217104114</v>
      </c>
      <c r="C123" s="137" t="s">
        <v>36</v>
      </c>
      <c r="D123" s="140" t="s">
        <v>672</v>
      </c>
      <c r="E123" s="41" t="s">
        <v>622</v>
      </c>
      <c r="F123" s="41" t="s">
        <v>622</v>
      </c>
      <c r="G123" s="41" t="s">
        <v>622</v>
      </c>
      <c r="H123" s="41" t="s">
        <v>622</v>
      </c>
      <c r="I123" s="41" t="s">
        <v>622</v>
      </c>
      <c r="J123" s="41" t="s">
        <v>622</v>
      </c>
      <c r="K123" s="41" t="s">
        <v>622</v>
      </c>
      <c r="L123" s="41" t="s">
        <v>622</v>
      </c>
      <c r="M123" s="41" t="s">
        <v>622</v>
      </c>
      <c r="N123" s="42" t="n">
        <v>24</v>
      </c>
      <c r="O123" s="42">
        <f>IF(T123=0,24-SUMIF(E123:M123,"RA",$E$9:$M$9),0)</f>
        <v/>
      </c>
      <c r="P123" s="108">
        <f>(SUM(VLOOKUP(E123,$Y$10:$Z$17,2,FALSE)*E$9,VLOOKUP(F123,$Y$10:$Z$17,2,FALSE)*F$9,VLOOKUP(G123,$Y$10:$Z$17,2,FALSE)*G$9,VLOOKUP(H123,$Y$10:$Z$17,2,FALSE)*H$9,VLOOKUP(I123,$Y$10:$Z$17,2,FALSE)*I$9,VLOOKUP(J123,$Y$10:$Z$17,2,FALSE)*J$9,VLOOKUP(K123,$Y$10:$Z$17,2,FALSE)*K$9,VLOOKUP(L123,$Y$10:$Z$17,2,FALSE)*L$9,VLOOKUP(M123,$Y$10:$Z$17,2,FALSE)*M$9))</f>
        <v/>
      </c>
      <c r="Q123" s="44">
        <f>P123/O123</f>
        <v/>
      </c>
      <c r="R123" s="45">
        <f>COUNTIF(E123:M123,"RA")</f>
        <v/>
      </c>
      <c r="S123" s="46">
        <f>COUNTIF(E123:M123,"UA")</f>
        <v/>
      </c>
      <c r="T123" s="46">
        <f>COUNTIF(E123:M123,"WH")</f>
        <v/>
      </c>
      <c r="U123" s="46" t="n"/>
      <c r="V123" s="47">
        <f>IF(R123&lt;&gt;0,"FAIL",IF(S123&gt;0,"AB",IF(T123&gt;0,"WH","PASS")))</f>
        <v/>
      </c>
    </row>
    <row r="124" spans="1:27">
      <c r="A124" s="37" t="n">
        <v>115</v>
      </c>
      <c r="B124" s="138" t="n">
        <v>113217104115</v>
      </c>
      <c r="C124" s="137" t="s">
        <v>38</v>
      </c>
      <c r="D124" s="128" t="s">
        <v>774</v>
      </c>
      <c r="E124" s="41" t="s">
        <v>622</v>
      </c>
      <c r="F124" s="41" t="s">
        <v>622</v>
      </c>
      <c r="G124" s="41" t="s">
        <v>622</v>
      </c>
      <c r="H124" s="41" t="s">
        <v>622</v>
      </c>
      <c r="I124" s="41" t="s">
        <v>622</v>
      </c>
      <c r="J124" s="41" t="s">
        <v>622</v>
      </c>
      <c r="K124" s="41" t="s">
        <v>622</v>
      </c>
      <c r="L124" s="41" t="s">
        <v>622</v>
      </c>
      <c r="M124" s="41" t="s">
        <v>622</v>
      </c>
      <c r="N124" s="42" t="n">
        <v>24</v>
      </c>
      <c r="O124" s="42">
        <f>IF(T124=0,24-SUMIF(E124:M124,"RA",$E$9:$M$9),0)</f>
        <v/>
      </c>
      <c r="P124" s="108">
        <f>(SUM(VLOOKUP(E124,$Y$10:$Z$17,2,FALSE)*E$9,VLOOKUP(F124,$Y$10:$Z$17,2,FALSE)*F$9,VLOOKUP(G124,$Y$10:$Z$17,2,FALSE)*G$9,VLOOKUP(H124,$Y$10:$Z$17,2,FALSE)*H$9,VLOOKUP(I124,$Y$10:$Z$17,2,FALSE)*I$9,VLOOKUP(J124,$Y$10:$Z$17,2,FALSE)*J$9,VLOOKUP(K124,$Y$10:$Z$17,2,FALSE)*K$9,VLOOKUP(L124,$Y$10:$Z$17,2,FALSE)*L$9,VLOOKUP(M124,$Y$10:$Z$17,2,FALSE)*M$9))</f>
        <v/>
      </c>
      <c r="Q124" s="44">
        <f>P124/O124</f>
        <v/>
      </c>
      <c r="R124" s="45">
        <f>COUNTIF(E124:M124,"RA")</f>
        <v/>
      </c>
      <c r="S124" s="46">
        <f>COUNTIF(E124:M124,"UA")</f>
        <v/>
      </c>
      <c r="T124" s="46">
        <f>COUNTIF(E124:M124,"WH")</f>
        <v/>
      </c>
      <c r="U124" s="46" t="n"/>
      <c r="V124" s="47">
        <f>IF(R124&lt;&gt;0,"FAIL",IF(S124&gt;0,"AB",IF(T124&gt;0,"WH","PASS")))</f>
        <v/>
      </c>
    </row>
    <row r="125" spans="1:27">
      <c r="A125" s="37" t="n">
        <v>116</v>
      </c>
      <c r="B125" s="137" t="n">
        <v>113217104116</v>
      </c>
      <c r="C125" s="137" t="s">
        <v>36</v>
      </c>
      <c r="D125" s="140" t="s">
        <v>673</v>
      </c>
      <c r="E125" s="41" t="s">
        <v>622</v>
      </c>
      <c r="F125" s="41" t="s">
        <v>622</v>
      </c>
      <c r="G125" s="41" t="s">
        <v>622</v>
      </c>
      <c r="H125" s="41" t="s">
        <v>622</v>
      </c>
      <c r="I125" s="41" t="s">
        <v>622</v>
      </c>
      <c r="J125" s="41" t="s">
        <v>622</v>
      </c>
      <c r="K125" s="41" t="s">
        <v>622</v>
      </c>
      <c r="L125" s="41" t="s">
        <v>622</v>
      </c>
      <c r="M125" s="41" t="s">
        <v>622</v>
      </c>
      <c r="N125" s="42" t="n">
        <v>24</v>
      </c>
      <c r="O125" s="42">
        <f>IF(T125=0,24-SUMIF(E125:M125,"RA",$E$9:$M$9),0)</f>
        <v/>
      </c>
      <c r="P125" s="108">
        <f>(SUM(VLOOKUP(E125,$Y$10:$Z$17,2,FALSE)*E$9,VLOOKUP(F125,$Y$10:$Z$17,2,FALSE)*F$9,VLOOKUP(G125,$Y$10:$Z$17,2,FALSE)*G$9,VLOOKUP(H125,$Y$10:$Z$17,2,FALSE)*H$9,VLOOKUP(I125,$Y$10:$Z$17,2,FALSE)*I$9,VLOOKUP(J125,$Y$10:$Z$17,2,FALSE)*J$9,VLOOKUP(K125,$Y$10:$Z$17,2,FALSE)*K$9,VLOOKUP(L125,$Y$10:$Z$17,2,FALSE)*L$9,VLOOKUP(M125,$Y$10:$Z$17,2,FALSE)*M$9))</f>
        <v/>
      </c>
      <c r="Q125" s="44">
        <f>P125/O125</f>
        <v/>
      </c>
      <c r="R125" s="45">
        <f>COUNTIF(E125:M125,"RA")</f>
        <v/>
      </c>
      <c r="S125" s="46">
        <f>COUNTIF(E125:M125,"UA")</f>
        <v/>
      </c>
      <c r="T125" s="46">
        <f>COUNTIF(E125:M125,"WH")</f>
        <v/>
      </c>
      <c r="U125" s="46" t="n"/>
      <c r="V125" s="47">
        <f>IF(R125&lt;&gt;0,"FAIL",IF(S125&gt;0,"AB",IF(T125&gt;0,"WH","PASS")))</f>
        <v/>
      </c>
    </row>
    <row r="126" spans="1:27">
      <c r="A126" s="37" t="n">
        <v>117</v>
      </c>
      <c r="B126" s="138" t="n">
        <v>113217104117</v>
      </c>
      <c r="C126" s="137" t="s">
        <v>38</v>
      </c>
      <c r="D126" s="128" t="s">
        <v>775</v>
      </c>
      <c r="E126" s="41" t="s">
        <v>622</v>
      </c>
      <c r="F126" s="41" t="s">
        <v>622</v>
      </c>
      <c r="G126" s="41" t="s">
        <v>622</v>
      </c>
      <c r="H126" s="41" t="s">
        <v>622</v>
      </c>
      <c r="I126" s="41" t="s">
        <v>622</v>
      </c>
      <c r="J126" s="41" t="s">
        <v>622</v>
      </c>
      <c r="K126" s="41" t="s">
        <v>622</v>
      </c>
      <c r="L126" s="41" t="s">
        <v>622</v>
      </c>
      <c r="M126" s="41" t="s">
        <v>622</v>
      </c>
      <c r="N126" s="42" t="n">
        <v>24</v>
      </c>
      <c r="O126" s="42">
        <f>IF(T126=0,24-SUMIF(E126:M126,"RA",$E$9:$M$9),0)</f>
        <v/>
      </c>
      <c r="P126" s="108">
        <f>(SUM(VLOOKUP(E126,$Y$10:$Z$17,2,FALSE)*E$9,VLOOKUP(F126,$Y$10:$Z$17,2,FALSE)*F$9,VLOOKUP(G126,$Y$10:$Z$17,2,FALSE)*G$9,VLOOKUP(H126,$Y$10:$Z$17,2,FALSE)*H$9,VLOOKUP(I126,$Y$10:$Z$17,2,FALSE)*I$9,VLOOKUP(J126,$Y$10:$Z$17,2,FALSE)*J$9,VLOOKUP(K126,$Y$10:$Z$17,2,FALSE)*K$9,VLOOKUP(L126,$Y$10:$Z$17,2,FALSE)*L$9,VLOOKUP(M126,$Y$10:$Z$17,2,FALSE)*M$9))</f>
        <v/>
      </c>
      <c r="Q126" s="44">
        <f>P126/O126</f>
        <v/>
      </c>
      <c r="R126" s="45">
        <f>COUNTIF(E126:M126,"RA")</f>
        <v/>
      </c>
      <c r="S126" s="46">
        <f>COUNTIF(E126:M126,"UA")</f>
        <v/>
      </c>
      <c r="T126" s="46">
        <f>COUNTIF(E126:M126,"WH")</f>
        <v/>
      </c>
      <c r="U126" s="46" t="n"/>
      <c r="V126" s="47">
        <f>IF(R126&lt;&gt;0,"FAIL",IF(S126&gt;0,"AB",IF(T126&gt;0,"WH","PASS")))</f>
        <v/>
      </c>
    </row>
    <row r="127" spans="1:27">
      <c r="A127" s="37" t="n">
        <v>118</v>
      </c>
      <c r="B127" s="133" t="n">
        <v>113217104118</v>
      </c>
      <c r="C127" s="134" t="s">
        <v>37</v>
      </c>
      <c r="D127" s="129" t="s">
        <v>729</v>
      </c>
      <c r="E127" s="41" t="s">
        <v>622</v>
      </c>
      <c r="F127" s="41" t="s">
        <v>622</v>
      </c>
      <c r="G127" s="41" t="s">
        <v>622</v>
      </c>
      <c r="H127" s="41" t="s">
        <v>622</v>
      </c>
      <c r="I127" s="41" t="s">
        <v>622</v>
      </c>
      <c r="J127" s="41" t="s">
        <v>622</v>
      </c>
      <c r="K127" s="41" t="s">
        <v>622</v>
      </c>
      <c r="L127" s="41" t="s">
        <v>622</v>
      </c>
      <c r="M127" s="41" t="s">
        <v>622</v>
      </c>
      <c r="N127" s="42" t="n">
        <v>24</v>
      </c>
      <c r="O127" s="42">
        <f>IF(T127=0,24-SUMIF(E127:M127,"RA",$E$9:$M$9),0)</f>
        <v/>
      </c>
      <c r="P127" s="108">
        <f>(SUM(VLOOKUP(E127,$Y$10:$Z$17,2,FALSE)*E$9,VLOOKUP(F127,$Y$10:$Z$17,2,FALSE)*F$9,VLOOKUP(G127,$Y$10:$Z$17,2,FALSE)*G$9,VLOOKUP(H127,$Y$10:$Z$17,2,FALSE)*H$9,VLOOKUP(I127,$Y$10:$Z$17,2,FALSE)*I$9,VLOOKUP(J127,$Y$10:$Z$17,2,FALSE)*J$9,VLOOKUP(K127,$Y$10:$Z$17,2,FALSE)*K$9,VLOOKUP(L127,$Y$10:$Z$17,2,FALSE)*L$9,VLOOKUP(M127,$Y$10:$Z$17,2,FALSE)*M$9))</f>
        <v/>
      </c>
      <c r="Q127" s="44">
        <f>P127/O127</f>
        <v/>
      </c>
      <c r="R127" s="45">
        <f>COUNTIF(E127:M127,"RA")</f>
        <v/>
      </c>
      <c r="S127" s="46">
        <f>COUNTIF(E127:M127,"UA")</f>
        <v/>
      </c>
      <c r="T127" s="46">
        <f>COUNTIF(E127:M127,"WH")</f>
        <v/>
      </c>
      <c r="U127" s="46" t="n"/>
      <c r="V127" s="47">
        <f>IF(R127&lt;&gt;0,"FAIL",IF(S127&gt;0,"AB",IF(T127&gt;0,"WH","PASS")))</f>
        <v/>
      </c>
    </row>
    <row r="128" spans="1:27">
      <c r="A128" s="37" t="n">
        <v>119</v>
      </c>
      <c r="B128" s="137" t="n">
        <v>113217104119</v>
      </c>
      <c r="C128" s="137" t="s">
        <v>36</v>
      </c>
      <c r="D128" s="140" t="s">
        <v>674</v>
      </c>
      <c r="E128" s="41" t="s">
        <v>622</v>
      </c>
      <c r="F128" s="41" t="s">
        <v>622</v>
      </c>
      <c r="G128" s="41" t="s">
        <v>622</v>
      </c>
      <c r="H128" s="41" t="s">
        <v>622</v>
      </c>
      <c r="I128" s="41" t="s">
        <v>622</v>
      </c>
      <c r="J128" s="41" t="s">
        <v>622</v>
      </c>
      <c r="K128" s="41" t="s">
        <v>622</v>
      </c>
      <c r="L128" s="41" t="s">
        <v>622</v>
      </c>
      <c r="M128" s="41" t="s">
        <v>622</v>
      </c>
      <c r="N128" s="42" t="n">
        <v>24</v>
      </c>
      <c r="O128" s="42">
        <f>IF(T128=0,24-SUMIF(E128:M128,"RA",$E$9:$M$9),0)</f>
        <v/>
      </c>
      <c r="P128" s="108">
        <f>(SUM(VLOOKUP(E128,$Y$10:$Z$17,2,FALSE)*E$9,VLOOKUP(F128,$Y$10:$Z$17,2,FALSE)*F$9,VLOOKUP(G128,$Y$10:$Z$17,2,FALSE)*G$9,VLOOKUP(H128,$Y$10:$Z$17,2,FALSE)*H$9,VLOOKUP(I128,$Y$10:$Z$17,2,FALSE)*I$9,VLOOKUP(J128,$Y$10:$Z$17,2,FALSE)*J$9,VLOOKUP(K128,$Y$10:$Z$17,2,FALSE)*K$9,VLOOKUP(L128,$Y$10:$Z$17,2,FALSE)*L$9,VLOOKUP(M128,$Y$10:$Z$17,2,FALSE)*M$9))</f>
        <v/>
      </c>
      <c r="Q128" s="44">
        <f>P128/O128</f>
        <v/>
      </c>
      <c r="R128" s="45">
        <f>COUNTIF(E128:M128,"RA")</f>
        <v/>
      </c>
      <c r="S128" s="46">
        <f>COUNTIF(E128:M128,"UA")</f>
        <v/>
      </c>
      <c r="T128" s="46">
        <f>COUNTIF(E128:M128,"WH")</f>
        <v/>
      </c>
      <c r="U128" s="46" t="n"/>
      <c r="V128" s="47">
        <f>IF(R128&lt;&gt;0,"FAIL",IF(S128&gt;0,"AB",IF(T128&gt;0,"WH","PASS")))</f>
        <v/>
      </c>
    </row>
    <row r="129" spans="1:27">
      <c r="A129" s="37" t="n">
        <v>120</v>
      </c>
      <c r="B129" s="138" t="n">
        <v>113217104120</v>
      </c>
      <c r="C129" s="137" t="s">
        <v>38</v>
      </c>
      <c r="D129" s="128" t="s">
        <v>776</v>
      </c>
      <c r="E129" s="41" t="s">
        <v>622</v>
      </c>
      <c r="F129" s="41" t="s">
        <v>622</v>
      </c>
      <c r="G129" s="41" t="s">
        <v>622</v>
      </c>
      <c r="H129" s="41" t="s">
        <v>622</v>
      </c>
      <c r="I129" s="41" t="s">
        <v>622</v>
      </c>
      <c r="J129" s="41" t="s">
        <v>622</v>
      </c>
      <c r="K129" s="41" t="s">
        <v>622</v>
      </c>
      <c r="L129" s="41" t="s">
        <v>622</v>
      </c>
      <c r="M129" s="41" t="s">
        <v>622</v>
      </c>
      <c r="N129" s="42" t="n">
        <v>24</v>
      </c>
      <c r="O129" s="42">
        <f>IF(T129=0,24-SUMIF(E129:M129,"RA",$E$9:$M$9),0)</f>
        <v/>
      </c>
      <c r="P129" s="108">
        <f>(SUM(VLOOKUP(E129,$Y$10:$Z$17,2,FALSE)*E$9,VLOOKUP(F129,$Y$10:$Z$17,2,FALSE)*F$9,VLOOKUP(G129,$Y$10:$Z$17,2,FALSE)*G$9,VLOOKUP(H129,$Y$10:$Z$17,2,FALSE)*H$9,VLOOKUP(I129,$Y$10:$Z$17,2,FALSE)*I$9,VLOOKUP(J129,$Y$10:$Z$17,2,FALSE)*J$9,VLOOKUP(K129,$Y$10:$Z$17,2,FALSE)*K$9,VLOOKUP(L129,$Y$10:$Z$17,2,FALSE)*L$9,VLOOKUP(M129,$Y$10:$Z$17,2,FALSE)*M$9))</f>
        <v/>
      </c>
      <c r="Q129" s="44">
        <f>P129/O129</f>
        <v/>
      </c>
      <c r="R129" s="45">
        <f>COUNTIF(E129:M129,"RA")</f>
        <v/>
      </c>
      <c r="S129" s="46">
        <f>COUNTIF(E129:M129,"UA")</f>
        <v/>
      </c>
      <c r="T129" s="46">
        <f>COUNTIF(E129:M129,"WH")</f>
        <v/>
      </c>
      <c r="U129" s="46" t="n"/>
      <c r="V129" s="47">
        <f>IF(R129&lt;&gt;0,"FAIL",IF(S129&gt;0,"AB",IF(T129&gt;0,"WH","PASS")))</f>
        <v/>
      </c>
    </row>
    <row r="130" spans="1:27">
      <c r="A130" s="37" t="n">
        <v>121</v>
      </c>
      <c r="B130" s="138" t="n">
        <v>113217104121</v>
      </c>
      <c r="C130" s="137" t="s">
        <v>38</v>
      </c>
      <c r="D130" s="128" t="s">
        <v>777</v>
      </c>
      <c r="E130" s="41" t="s">
        <v>622</v>
      </c>
      <c r="F130" s="41" t="s">
        <v>622</v>
      </c>
      <c r="G130" s="41" t="s">
        <v>622</v>
      </c>
      <c r="H130" s="41" t="s">
        <v>622</v>
      </c>
      <c r="I130" s="41" t="s">
        <v>622</v>
      </c>
      <c r="J130" s="41" t="s">
        <v>622</v>
      </c>
      <c r="K130" s="41" t="s">
        <v>622</v>
      </c>
      <c r="L130" s="41" t="s">
        <v>622</v>
      </c>
      <c r="M130" s="41" t="s">
        <v>622</v>
      </c>
      <c r="N130" s="42" t="n">
        <v>24</v>
      </c>
      <c r="O130" s="42">
        <f>IF(T130=0,24-SUMIF(E130:M130,"RA",$E$9:$M$9),0)</f>
        <v/>
      </c>
      <c r="P130" s="108">
        <f>(SUM(VLOOKUP(E130,$Y$10:$Z$17,2,FALSE)*E$9,VLOOKUP(F130,$Y$10:$Z$17,2,FALSE)*F$9,VLOOKUP(G130,$Y$10:$Z$17,2,FALSE)*G$9,VLOOKUP(H130,$Y$10:$Z$17,2,FALSE)*H$9,VLOOKUP(I130,$Y$10:$Z$17,2,FALSE)*I$9,VLOOKUP(J130,$Y$10:$Z$17,2,FALSE)*J$9,VLOOKUP(K130,$Y$10:$Z$17,2,FALSE)*K$9,VLOOKUP(L130,$Y$10:$Z$17,2,FALSE)*L$9,VLOOKUP(M130,$Y$10:$Z$17,2,FALSE)*M$9))</f>
        <v/>
      </c>
      <c r="Q130" s="44">
        <f>P130/O130</f>
        <v/>
      </c>
      <c r="R130" s="45">
        <f>COUNTIF(E130:M130,"RA")</f>
        <v/>
      </c>
      <c r="S130" s="46">
        <f>COUNTIF(E130:M130,"UA")</f>
        <v/>
      </c>
      <c r="T130" s="46">
        <f>COUNTIF(E130:M130,"WH")</f>
        <v/>
      </c>
      <c r="U130" s="46" t="n"/>
      <c r="V130" s="47">
        <f>IF(R130&lt;&gt;0,"FAIL",IF(S130&gt;0,"AB",IF(T130&gt;0,"WH","PASS")))</f>
        <v/>
      </c>
    </row>
    <row r="131" spans="1:27">
      <c r="A131" s="37" t="n">
        <v>122</v>
      </c>
      <c r="B131" s="137" t="n">
        <v>113217104122</v>
      </c>
      <c r="C131" s="137" t="s">
        <v>36</v>
      </c>
      <c r="D131" s="140" t="s">
        <v>675</v>
      </c>
      <c r="E131" s="41" t="s">
        <v>622</v>
      </c>
      <c r="F131" s="41" t="s">
        <v>622</v>
      </c>
      <c r="G131" s="41" t="s">
        <v>622</v>
      </c>
      <c r="H131" s="41" t="s">
        <v>622</v>
      </c>
      <c r="I131" s="41" t="s">
        <v>622</v>
      </c>
      <c r="J131" s="41" t="s">
        <v>622</v>
      </c>
      <c r="K131" s="41" t="s">
        <v>622</v>
      </c>
      <c r="L131" s="41" t="s">
        <v>622</v>
      </c>
      <c r="M131" s="41" t="s">
        <v>622</v>
      </c>
      <c r="N131" s="42" t="n">
        <v>24</v>
      </c>
      <c r="O131" s="42">
        <f>IF(T131=0,24-SUMIF(E131:M131,"RA",$E$9:$M$9),0)</f>
        <v/>
      </c>
      <c r="P131" s="108">
        <f>(SUM(VLOOKUP(E131,$Y$10:$Z$17,2,FALSE)*E$9,VLOOKUP(F131,$Y$10:$Z$17,2,FALSE)*F$9,VLOOKUP(G131,$Y$10:$Z$17,2,FALSE)*G$9,VLOOKUP(H131,$Y$10:$Z$17,2,FALSE)*H$9,VLOOKUP(I131,$Y$10:$Z$17,2,FALSE)*I$9,VLOOKUP(J131,$Y$10:$Z$17,2,FALSE)*J$9,VLOOKUP(K131,$Y$10:$Z$17,2,FALSE)*K$9,VLOOKUP(L131,$Y$10:$Z$17,2,FALSE)*L$9,VLOOKUP(M131,$Y$10:$Z$17,2,FALSE)*M$9))</f>
        <v/>
      </c>
      <c r="Q131" s="44">
        <f>P131/O131</f>
        <v/>
      </c>
      <c r="R131" s="45">
        <f>COUNTIF(E131:M131,"RA")</f>
        <v/>
      </c>
      <c r="S131" s="46">
        <f>COUNTIF(E131:M131,"UA")</f>
        <v/>
      </c>
      <c r="T131" s="46">
        <f>COUNTIF(E131:M131,"WH")</f>
        <v/>
      </c>
      <c r="U131" s="46" t="n"/>
      <c r="V131" s="47">
        <f>IF(R131&lt;&gt;0,"FAIL",IF(S131&gt;0,"AB",IF(T131&gt;0,"WH","PASS")))</f>
        <v/>
      </c>
    </row>
    <row r="132" spans="1:27">
      <c r="A132" s="37" t="n">
        <v>123</v>
      </c>
      <c r="B132" s="138" t="n">
        <v>113217104123</v>
      </c>
      <c r="C132" s="137" t="s">
        <v>38</v>
      </c>
      <c r="D132" s="128" t="s">
        <v>778</v>
      </c>
      <c r="E132" s="41" t="s">
        <v>622</v>
      </c>
      <c r="F132" s="41" t="s">
        <v>622</v>
      </c>
      <c r="G132" s="41" t="s">
        <v>622</v>
      </c>
      <c r="H132" s="41" t="s">
        <v>622</v>
      </c>
      <c r="I132" s="41" t="s">
        <v>622</v>
      </c>
      <c r="J132" s="41" t="s">
        <v>622</v>
      </c>
      <c r="K132" s="41" t="s">
        <v>622</v>
      </c>
      <c r="L132" s="41" t="s">
        <v>622</v>
      </c>
      <c r="M132" s="41" t="s">
        <v>622</v>
      </c>
      <c r="N132" s="42" t="n">
        <v>24</v>
      </c>
      <c r="O132" s="42">
        <f>IF(T132=0,24-SUMIF(E132:M132,"RA",$E$9:$M$9),0)</f>
        <v/>
      </c>
      <c r="P132" s="108">
        <f>(SUM(VLOOKUP(E132,$Y$10:$Z$17,2,FALSE)*E$9,VLOOKUP(F132,$Y$10:$Z$17,2,FALSE)*F$9,VLOOKUP(G132,$Y$10:$Z$17,2,FALSE)*G$9,VLOOKUP(H132,$Y$10:$Z$17,2,FALSE)*H$9,VLOOKUP(I132,$Y$10:$Z$17,2,FALSE)*I$9,VLOOKUP(J132,$Y$10:$Z$17,2,FALSE)*J$9,VLOOKUP(K132,$Y$10:$Z$17,2,FALSE)*K$9,VLOOKUP(L132,$Y$10:$Z$17,2,FALSE)*L$9,VLOOKUP(M132,$Y$10:$Z$17,2,FALSE)*M$9))</f>
        <v/>
      </c>
      <c r="Q132" s="44">
        <f>P132/O132</f>
        <v/>
      </c>
      <c r="R132" s="45">
        <f>COUNTIF(E132:M132,"RA")</f>
        <v/>
      </c>
      <c r="S132" s="46">
        <f>COUNTIF(E132:M132,"UA")</f>
        <v/>
      </c>
      <c r="T132" s="46">
        <f>COUNTIF(E132:M132,"WH")</f>
        <v/>
      </c>
      <c r="U132" s="46" t="n"/>
      <c r="V132" s="47">
        <f>IF(R132&lt;&gt;0,"FAIL",IF(S132&gt;0,"AB",IF(T132&gt;0,"WH","PASS")))</f>
        <v/>
      </c>
    </row>
    <row r="133" spans="1:27">
      <c r="A133" s="37" t="n">
        <v>124</v>
      </c>
      <c r="B133" s="137" t="n">
        <v>113217104124</v>
      </c>
      <c r="C133" s="137" t="s">
        <v>36</v>
      </c>
      <c r="D133" s="140" t="s">
        <v>676</v>
      </c>
      <c r="E133" s="41" t="s">
        <v>622</v>
      </c>
      <c r="F133" s="41" t="s">
        <v>622</v>
      </c>
      <c r="G133" s="41" t="s">
        <v>622</v>
      </c>
      <c r="H133" s="41" t="s">
        <v>622</v>
      </c>
      <c r="I133" s="41" t="s">
        <v>622</v>
      </c>
      <c r="J133" s="41" t="s">
        <v>622</v>
      </c>
      <c r="K133" s="41" t="s">
        <v>622</v>
      </c>
      <c r="L133" s="41" t="s">
        <v>622</v>
      </c>
      <c r="M133" s="41" t="s">
        <v>622</v>
      </c>
      <c r="N133" s="42" t="n">
        <v>24</v>
      </c>
      <c r="O133" s="42">
        <f>IF(T133=0,24-SUMIF(E133:M133,"RA",$E$9:$M$9),0)</f>
        <v/>
      </c>
      <c r="P133" s="108">
        <f>(SUM(VLOOKUP(E133,$Y$10:$Z$17,2,FALSE)*E$9,VLOOKUP(F133,$Y$10:$Z$17,2,FALSE)*F$9,VLOOKUP(G133,$Y$10:$Z$17,2,FALSE)*G$9,VLOOKUP(H133,$Y$10:$Z$17,2,FALSE)*H$9,VLOOKUP(I133,$Y$10:$Z$17,2,FALSE)*I$9,VLOOKUP(J133,$Y$10:$Z$17,2,FALSE)*J$9,VLOOKUP(K133,$Y$10:$Z$17,2,FALSE)*K$9,VLOOKUP(L133,$Y$10:$Z$17,2,FALSE)*L$9,VLOOKUP(M133,$Y$10:$Z$17,2,FALSE)*M$9))</f>
        <v/>
      </c>
      <c r="Q133" s="44">
        <f>P133/O133</f>
        <v/>
      </c>
      <c r="R133" s="45">
        <f>COUNTIF(E133:M133,"RA")</f>
        <v/>
      </c>
      <c r="S133" s="46">
        <f>COUNTIF(E133:M133,"UA")</f>
        <v/>
      </c>
      <c r="T133" s="46">
        <f>COUNTIF(E133:M133,"WH")</f>
        <v/>
      </c>
      <c r="U133" s="46" t="n"/>
      <c r="V133" s="47">
        <f>IF(R133&lt;&gt;0,"FAIL",IF(S133&gt;0,"AB",IF(T133&gt;0,"WH","PASS")))</f>
        <v/>
      </c>
    </row>
    <row r="134" spans="1:27">
      <c r="A134" s="37" t="n">
        <v>125</v>
      </c>
      <c r="B134" s="138" t="n">
        <v>113217104125</v>
      </c>
      <c r="C134" s="137" t="s">
        <v>38</v>
      </c>
      <c r="D134" s="128" t="s">
        <v>779</v>
      </c>
      <c r="E134" s="41" t="s">
        <v>622</v>
      </c>
      <c r="F134" s="41" t="s">
        <v>622</v>
      </c>
      <c r="G134" s="41" t="s">
        <v>622</v>
      </c>
      <c r="H134" s="41" t="s">
        <v>622</v>
      </c>
      <c r="I134" s="41" t="s">
        <v>622</v>
      </c>
      <c r="J134" s="41" t="s">
        <v>622</v>
      </c>
      <c r="K134" s="41" t="s">
        <v>622</v>
      </c>
      <c r="L134" s="41" t="s">
        <v>622</v>
      </c>
      <c r="M134" s="41" t="s">
        <v>622</v>
      </c>
      <c r="N134" s="42" t="n">
        <v>24</v>
      </c>
      <c r="O134" s="42">
        <f>IF(T134=0,24-SUMIF(E134:M134,"RA",$E$9:$M$9),0)</f>
        <v/>
      </c>
      <c r="P134" s="108">
        <f>(SUM(VLOOKUP(E134,$Y$10:$Z$17,2,FALSE)*E$9,VLOOKUP(F134,$Y$10:$Z$17,2,FALSE)*F$9,VLOOKUP(G134,$Y$10:$Z$17,2,FALSE)*G$9,VLOOKUP(H134,$Y$10:$Z$17,2,FALSE)*H$9,VLOOKUP(I134,$Y$10:$Z$17,2,FALSE)*I$9,VLOOKUP(J134,$Y$10:$Z$17,2,FALSE)*J$9,VLOOKUP(K134,$Y$10:$Z$17,2,FALSE)*K$9,VLOOKUP(L134,$Y$10:$Z$17,2,FALSE)*L$9,VLOOKUP(M134,$Y$10:$Z$17,2,FALSE)*M$9))</f>
        <v/>
      </c>
      <c r="Q134" s="44">
        <f>P134/O134</f>
        <v/>
      </c>
      <c r="R134" s="45">
        <f>COUNTIF(E134:M134,"RA")</f>
        <v/>
      </c>
      <c r="S134" s="46">
        <f>COUNTIF(E134:M134,"UA")</f>
        <v/>
      </c>
      <c r="T134" s="46">
        <f>COUNTIF(E134:M134,"WH")</f>
        <v/>
      </c>
      <c r="U134" s="46" t="n"/>
      <c r="V134" s="47">
        <f>IF(R134&lt;&gt;0,"FAIL",IF(S134&gt;0,"AB",IF(T134&gt;0,"WH","PASS")))</f>
        <v/>
      </c>
    </row>
    <row r="135" spans="1:27">
      <c r="A135" s="37" t="n">
        <v>126</v>
      </c>
      <c r="B135" s="138" t="n">
        <v>113217104126</v>
      </c>
      <c r="C135" s="137" t="s">
        <v>38</v>
      </c>
      <c r="D135" s="128" t="s">
        <v>780</v>
      </c>
      <c r="E135" s="41" t="s">
        <v>622</v>
      </c>
      <c r="F135" s="41" t="s">
        <v>622</v>
      </c>
      <c r="G135" s="41" t="s">
        <v>622</v>
      </c>
      <c r="H135" s="41" t="s">
        <v>622</v>
      </c>
      <c r="I135" s="41" t="s">
        <v>622</v>
      </c>
      <c r="J135" s="41" t="s">
        <v>622</v>
      </c>
      <c r="K135" s="41" t="s">
        <v>622</v>
      </c>
      <c r="L135" s="41" t="s">
        <v>622</v>
      </c>
      <c r="M135" s="41" t="s">
        <v>622</v>
      </c>
      <c r="N135" s="42" t="n">
        <v>24</v>
      </c>
      <c r="O135" s="42">
        <f>IF(T135=0,24-SUMIF(E135:M135,"RA",$E$9:$M$9),0)</f>
        <v/>
      </c>
      <c r="P135" s="108">
        <f>(SUM(VLOOKUP(E135,$Y$10:$Z$17,2,FALSE)*E$9,VLOOKUP(F135,$Y$10:$Z$17,2,FALSE)*F$9,VLOOKUP(G135,$Y$10:$Z$17,2,FALSE)*G$9,VLOOKUP(H135,$Y$10:$Z$17,2,FALSE)*H$9,VLOOKUP(I135,$Y$10:$Z$17,2,FALSE)*I$9,VLOOKUP(J135,$Y$10:$Z$17,2,FALSE)*J$9,VLOOKUP(K135,$Y$10:$Z$17,2,FALSE)*K$9,VLOOKUP(L135,$Y$10:$Z$17,2,FALSE)*L$9,VLOOKUP(M135,$Y$10:$Z$17,2,FALSE)*M$9))</f>
        <v/>
      </c>
      <c r="Q135" s="44">
        <f>P135/O135</f>
        <v/>
      </c>
      <c r="R135" s="45">
        <f>COUNTIF(E135:M135,"RA")</f>
        <v/>
      </c>
      <c r="S135" s="46">
        <f>COUNTIF(E135:M135,"UA")</f>
        <v/>
      </c>
      <c r="T135" s="46">
        <f>COUNTIF(E135:M135,"WH")</f>
        <v/>
      </c>
      <c r="U135" s="46" t="n"/>
      <c r="V135" s="47">
        <f>IF(R135&lt;&gt;0,"FAIL",IF(S135&gt;0,"AB",IF(T135&gt;0,"WH","PASS")))</f>
        <v/>
      </c>
    </row>
    <row r="136" spans="1:27">
      <c r="A136" s="37" t="n">
        <v>127</v>
      </c>
      <c r="B136" s="133" t="n">
        <v>113217104127</v>
      </c>
      <c r="C136" s="134" t="s">
        <v>37</v>
      </c>
      <c r="D136" s="129" t="s">
        <v>730</v>
      </c>
      <c r="E136" s="41" t="s">
        <v>622</v>
      </c>
      <c r="F136" s="41" t="s">
        <v>622</v>
      </c>
      <c r="G136" s="41" t="s">
        <v>622</v>
      </c>
      <c r="H136" s="41" t="s">
        <v>622</v>
      </c>
      <c r="I136" s="41" t="s">
        <v>622</v>
      </c>
      <c r="J136" s="41" t="s">
        <v>622</v>
      </c>
      <c r="K136" s="41" t="s">
        <v>622</v>
      </c>
      <c r="L136" s="41" t="s">
        <v>622</v>
      </c>
      <c r="M136" s="41" t="s">
        <v>622</v>
      </c>
      <c r="N136" s="42" t="n">
        <v>24</v>
      </c>
      <c r="O136" s="42">
        <f>IF(T136=0,24-SUMIF(E136:M136,"RA",$E$9:$M$9),0)</f>
        <v/>
      </c>
      <c r="P136" s="108">
        <f>(SUM(VLOOKUP(E136,$Y$10:$Z$17,2,FALSE)*E$9,VLOOKUP(F136,$Y$10:$Z$17,2,FALSE)*F$9,VLOOKUP(G136,$Y$10:$Z$17,2,FALSE)*G$9,VLOOKUP(H136,$Y$10:$Z$17,2,FALSE)*H$9,VLOOKUP(I136,$Y$10:$Z$17,2,FALSE)*I$9,VLOOKUP(J136,$Y$10:$Z$17,2,FALSE)*J$9,VLOOKUP(K136,$Y$10:$Z$17,2,FALSE)*K$9,VLOOKUP(L136,$Y$10:$Z$17,2,FALSE)*L$9,VLOOKUP(M136,$Y$10:$Z$17,2,FALSE)*M$9))</f>
        <v/>
      </c>
      <c r="Q136" s="44">
        <f>P136/O136</f>
        <v/>
      </c>
      <c r="R136" s="45">
        <f>COUNTIF(E136:M136,"RA")</f>
        <v/>
      </c>
      <c r="S136" s="46">
        <f>COUNTIF(E136:M136,"UA")</f>
        <v/>
      </c>
      <c r="T136" s="46">
        <f>COUNTIF(E136:M136,"WH")</f>
        <v/>
      </c>
      <c r="U136" s="46" t="n"/>
      <c r="V136" s="47">
        <f>IF(R136&lt;&gt;0,"FAIL",IF(S136&gt;0,"AB",IF(T136&gt;0,"WH","PASS")))</f>
        <v/>
      </c>
    </row>
    <row r="137" spans="1:27">
      <c r="A137" s="37" t="n">
        <v>128</v>
      </c>
      <c r="B137" s="137" t="n">
        <v>113217104128</v>
      </c>
      <c r="C137" s="137" t="s">
        <v>36</v>
      </c>
      <c r="D137" s="140" t="s">
        <v>677</v>
      </c>
      <c r="E137" s="41" t="s">
        <v>622</v>
      </c>
      <c r="F137" s="41" t="s">
        <v>622</v>
      </c>
      <c r="G137" s="41" t="s">
        <v>622</v>
      </c>
      <c r="H137" s="41" t="s">
        <v>622</v>
      </c>
      <c r="I137" s="41" t="s">
        <v>622</v>
      </c>
      <c r="J137" s="41" t="s">
        <v>622</v>
      </c>
      <c r="K137" s="41" t="s">
        <v>622</v>
      </c>
      <c r="L137" s="41" t="s">
        <v>622</v>
      </c>
      <c r="M137" s="41" t="s">
        <v>622</v>
      </c>
      <c r="N137" s="42" t="n">
        <v>24</v>
      </c>
      <c r="O137" s="42">
        <f>IF(T137=0,24-SUMIF(E137:M137,"RA",$E$9:$M$9),0)</f>
        <v/>
      </c>
      <c r="P137" s="108">
        <f>(SUM(VLOOKUP(E137,$Y$10:$Z$17,2,FALSE)*E$9,VLOOKUP(F137,$Y$10:$Z$17,2,FALSE)*F$9,VLOOKUP(G137,$Y$10:$Z$17,2,FALSE)*G$9,VLOOKUP(H137,$Y$10:$Z$17,2,FALSE)*H$9,VLOOKUP(I137,$Y$10:$Z$17,2,FALSE)*I$9,VLOOKUP(J137,$Y$10:$Z$17,2,FALSE)*J$9,VLOOKUP(K137,$Y$10:$Z$17,2,FALSE)*K$9,VLOOKUP(L137,$Y$10:$Z$17,2,FALSE)*L$9,VLOOKUP(M137,$Y$10:$Z$17,2,FALSE)*M$9))</f>
        <v/>
      </c>
      <c r="Q137" s="44">
        <f>P137/O137</f>
        <v/>
      </c>
      <c r="R137" s="45">
        <f>COUNTIF(E137:M137,"RA")</f>
        <v/>
      </c>
      <c r="S137" s="46">
        <f>COUNTIF(E137:M137,"UA")</f>
        <v/>
      </c>
      <c r="T137" s="46">
        <f>COUNTIF(E137:M137,"WH")</f>
        <v/>
      </c>
      <c r="U137" s="46" t="n"/>
      <c r="V137" s="47">
        <f>IF(R137&lt;&gt;0,"FAIL",IF(S137&gt;0,"AB",IF(T137&gt;0,"WH","PASS")))</f>
        <v/>
      </c>
    </row>
    <row r="138" spans="1:27">
      <c r="A138" s="37" t="n">
        <v>129</v>
      </c>
      <c r="B138" s="137" t="n">
        <v>113217104129</v>
      </c>
      <c r="C138" s="137" t="s">
        <v>36</v>
      </c>
      <c r="D138" s="140" t="s">
        <v>678</v>
      </c>
      <c r="E138" s="41" t="s">
        <v>622</v>
      </c>
      <c r="F138" s="41" t="s">
        <v>622</v>
      </c>
      <c r="G138" s="41" t="s">
        <v>622</v>
      </c>
      <c r="H138" s="41" t="s">
        <v>622</v>
      </c>
      <c r="I138" s="41" t="s">
        <v>622</v>
      </c>
      <c r="J138" s="41" t="s">
        <v>622</v>
      </c>
      <c r="K138" s="41" t="s">
        <v>622</v>
      </c>
      <c r="L138" s="41" t="s">
        <v>622</v>
      </c>
      <c r="M138" s="41" t="s">
        <v>622</v>
      </c>
      <c r="N138" s="42" t="n">
        <v>24</v>
      </c>
      <c r="O138" s="42">
        <f>IF(T138=0,24-SUMIF(E138:M138,"RA",$E$9:$M$9),0)</f>
        <v/>
      </c>
      <c r="P138" s="108">
        <f>(SUM(VLOOKUP(E138,$Y$10:$Z$17,2,FALSE)*E$9,VLOOKUP(F138,$Y$10:$Z$17,2,FALSE)*F$9,VLOOKUP(G138,$Y$10:$Z$17,2,FALSE)*G$9,VLOOKUP(H138,$Y$10:$Z$17,2,FALSE)*H$9,VLOOKUP(I138,$Y$10:$Z$17,2,FALSE)*I$9,VLOOKUP(J138,$Y$10:$Z$17,2,FALSE)*J$9,VLOOKUP(K138,$Y$10:$Z$17,2,FALSE)*K$9,VLOOKUP(L138,$Y$10:$Z$17,2,FALSE)*L$9,VLOOKUP(M138,$Y$10:$Z$17,2,FALSE)*M$9))</f>
        <v/>
      </c>
      <c r="Q138" s="44">
        <f>P138/O138</f>
        <v/>
      </c>
      <c r="R138" s="45">
        <f>COUNTIF(E138:M138,"RA")</f>
        <v/>
      </c>
      <c r="S138" s="46">
        <f>COUNTIF(E138:M138,"UA")</f>
        <v/>
      </c>
      <c r="T138" s="46">
        <f>COUNTIF(E138:M138,"WH")</f>
        <v/>
      </c>
      <c r="U138" s="46" t="n"/>
      <c r="V138" s="47">
        <f>IF(R138&lt;&gt;0,"FAIL",IF(S138&gt;0,"AB",IF(T138&gt;0,"WH","PASS")))</f>
        <v/>
      </c>
    </row>
    <row r="139" spans="1:27">
      <c r="A139" s="37" t="n">
        <v>130</v>
      </c>
      <c r="B139" s="133" t="n">
        <v>113217104130</v>
      </c>
      <c r="C139" s="134" t="s">
        <v>37</v>
      </c>
      <c r="D139" s="129" t="s">
        <v>731</v>
      </c>
      <c r="E139" s="41" t="s">
        <v>622</v>
      </c>
      <c r="F139" s="41" t="s">
        <v>622</v>
      </c>
      <c r="G139" s="41" t="s">
        <v>622</v>
      </c>
      <c r="H139" s="41" t="s">
        <v>622</v>
      </c>
      <c r="I139" s="41" t="s">
        <v>622</v>
      </c>
      <c r="J139" s="41" t="s">
        <v>622</v>
      </c>
      <c r="K139" s="41" t="s">
        <v>622</v>
      </c>
      <c r="L139" s="41" t="s">
        <v>622</v>
      </c>
      <c r="M139" s="41" t="s">
        <v>622</v>
      </c>
      <c r="N139" s="42" t="n">
        <v>24</v>
      </c>
      <c r="O139" s="42">
        <f>IF(T139=0,24-SUMIF(E139:M139,"RA",$E$9:$M$9),0)</f>
        <v/>
      </c>
      <c r="P139" s="108">
        <f>(SUM(VLOOKUP(E139,$Y$10:$Z$17,2,FALSE)*E$9,VLOOKUP(F139,$Y$10:$Z$17,2,FALSE)*F$9,VLOOKUP(G139,$Y$10:$Z$17,2,FALSE)*G$9,VLOOKUP(H139,$Y$10:$Z$17,2,FALSE)*H$9,VLOOKUP(I139,$Y$10:$Z$17,2,FALSE)*I$9,VLOOKUP(J139,$Y$10:$Z$17,2,FALSE)*J$9,VLOOKUP(K139,$Y$10:$Z$17,2,FALSE)*K$9,VLOOKUP(L139,$Y$10:$Z$17,2,FALSE)*L$9,VLOOKUP(M139,$Y$10:$Z$17,2,FALSE)*M$9))</f>
        <v/>
      </c>
      <c r="Q139" s="44">
        <f>P139/O139</f>
        <v/>
      </c>
      <c r="R139" s="45">
        <f>COUNTIF(E139:M139,"RA")</f>
        <v/>
      </c>
      <c r="S139" s="46">
        <f>COUNTIF(E139:M139,"UA")</f>
        <v/>
      </c>
      <c r="T139" s="46">
        <f>COUNTIF(E139:M139,"WH")</f>
        <v/>
      </c>
      <c r="U139" s="46" t="n"/>
      <c r="V139" s="47">
        <f>IF(R139&lt;&gt;0,"FAIL",IF(S139&gt;0,"AB",IF(T139&gt;0,"WH","PASS")))</f>
        <v/>
      </c>
    </row>
    <row r="140" spans="1:27">
      <c r="A140" s="37" t="n">
        <v>131</v>
      </c>
      <c r="B140" s="137" t="n">
        <v>113217104131</v>
      </c>
      <c r="C140" s="137" t="s">
        <v>36</v>
      </c>
      <c r="D140" s="140" t="s">
        <v>679</v>
      </c>
      <c r="E140" s="41" t="s">
        <v>622</v>
      </c>
      <c r="F140" s="41" t="s">
        <v>622</v>
      </c>
      <c r="G140" s="41" t="s">
        <v>622</v>
      </c>
      <c r="H140" s="41" t="s">
        <v>622</v>
      </c>
      <c r="I140" s="41" t="s">
        <v>622</v>
      </c>
      <c r="J140" s="41" t="s">
        <v>622</v>
      </c>
      <c r="K140" s="41" t="s">
        <v>622</v>
      </c>
      <c r="L140" s="41" t="s">
        <v>622</v>
      </c>
      <c r="M140" s="41" t="s">
        <v>622</v>
      </c>
      <c r="N140" s="42" t="n">
        <v>24</v>
      </c>
      <c r="O140" s="42">
        <f>IF(T140=0,24-SUMIF(E140:M140,"RA",$E$9:$M$9),0)</f>
        <v/>
      </c>
      <c r="P140" s="108">
        <f>(SUM(VLOOKUP(E140,$Y$10:$Z$17,2,FALSE)*E$9,VLOOKUP(F140,$Y$10:$Z$17,2,FALSE)*F$9,VLOOKUP(G140,$Y$10:$Z$17,2,FALSE)*G$9,VLOOKUP(H140,$Y$10:$Z$17,2,FALSE)*H$9,VLOOKUP(I140,$Y$10:$Z$17,2,FALSE)*I$9,VLOOKUP(J140,$Y$10:$Z$17,2,FALSE)*J$9,VLOOKUP(K140,$Y$10:$Z$17,2,FALSE)*K$9,VLOOKUP(L140,$Y$10:$Z$17,2,FALSE)*L$9,VLOOKUP(M140,$Y$10:$Z$17,2,FALSE)*M$9))</f>
        <v/>
      </c>
      <c r="Q140" s="44">
        <f>P140/O140</f>
        <v/>
      </c>
      <c r="R140" s="45">
        <f>COUNTIF(E140:M140,"RA")</f>
        <v/>
      </c>
      <c r="S140" s="46">
        <f>COUNTIF(E140:M140,"UA")</f>
        <v/>
      </c>
      <c r="T140" s="46">
        <f>COUNTIF(E140:M140,"WH")</f>
        <v/>
      </c>
      <c r="U140" s="46" t="n"/>
      <c r="V140" s="47">
        <f>IF(R140&lt;&gt;0,"FAIL",IF(S140&gt;0,"AB",IF(T140&gt;0,"WH","PASS")))</f>
        <v/>
      </c>
    </row>
    <row r="141" spans="1:27">
      <c r="A141" s="37" t="n">
        <v>132</v>
      </c>
      <c r="B141" s="133" t="n">
        <v>113217104132</v>
      </c>
      <c r="C141" s="134" t="s">
        <v>37</v>
      </c>
      <c r="D141" s="129" t="s">
        <v>732</v>
      </c>
      <c r="E141" s="41" t="s">
        <v>622</v>
      </c>
      <c r="F141" s="41" t="s">
        <v>622</v>
      </c>
      <c r="G141" s="41" t="s">
        <v>622</v>
      </c>
      <c r="H141" s="41" t="s">
        <v>622</v>
      </c>
      <c r="I141" s="41" t="s">
        <v>622</v>
      </c>
      <c r="J141" s="41" t="s">
        <v>622</v>
      </c>
      <c r="K141" s="41" t="s">
        <v>622</v>
      </c>
      <c r="L141" s="41" t="s">
        <v>622</v>
      </c>
      <c r="M141" s="41" t="s">
        <v>622</v>
      </c>
      <c r="N141" s="42" t="n">
        <v>24</v>
      </c>
      <c r="O141" s="42">
        <f>IF(T141=0,24-SUMIF(E141:M141,"RA",$E$9:$M$9),0)</f>
        <v/>
      </c>
      <c r="P141" s="108">
        <f>(SUM(VLOOKUP(E141,$Y$10:$Z$17,2,FALSE)*E$9,VLOOKUP(F141,$Y$10:$Z$17,2,FALSE)*F$9,VLOOKUP(G141,$Y$10:$Z$17,2,FALSE)*G$9,VLOOKUP(H141,$Y$10:$Z$17,2,FALSE)*H$9,VLOOKUP(I141,$Y$10:$Z$17,2,FALSE)*I$9,VLOOKUP(J141,$Y$10:$Z$17,2,FALSE)*J$9,VLOOKUP(K141,$Y$10:$Z$17,2,FALSE)*K$9,VLOOKUP(L141,$Y$10:$Z$17,2,FALSE)*L$9,VLOOKUP(M141,$Y$10:$Z$17,2,FALSE)*M$9))</f>
        <v/>
      </c>
      <c r="Q141" s="44">
        <f>P141/O141</f>
        <v/>
      </c>
      <c r="R141" s="45">
        <f>COUNTIF(E141:M141,"RA")</f>
        <v/>
      </c>
      <c r="S141" s="46">
        <f>COUNTIF(E141:M141,"UA")</f>
        <v/>
      </c>
      <c r="T141" s="46">
        <f>COUNTIF(E141:M141,"WH")</f>
        <v/>
      </c>
      <c r="U141" s="46" t="n"/>
      <c r="V141" s="47">
        <f>IF(R141&lt;&gt;0,"FAIL",IF(S141&gt;0,"AB",IF(T141&gt;0,"WH","PASS")))</f>
        <v/>
      </c>
    </row>
    <row r="142" spans="1:27">
      <c r="A142" s="37" t="n">
        <v>133</v>
      </c>
      <c r="B142" s="138" t="n">
        <v>113217104133</v>
      </c>
      <c r="C142" s="137" t="s">
        <v>38</v>
      </c>
      <c r="D142" s="128" t="s">
        <v>781</v>
      </c>
      <c r="E142" s="41" t="s">
        <v>622</v>
      </c>
      <c r="F142" s="41" t="s">
        <v>622</v>
      </c>
      <c r="G142" s="41" t="s">
        <v>622</v>
      </c>
      <c r="H142" s="41" t="s">
        <v>622</v>
      </c>
      <c r="I142" s="41" t="s">
        <v>622</v>
      </c>
      <c r="J142" s="41" t="s">
        <v>622</v>
      </c>
      <c r="K142" s="41" t="s">
        <v>622</v>
      </c>
      <c r="L142" s="41" t="s">
        <v>622</v>
      </c>
      <c r="M142" s="41" t="s">
        <v>622</v>
      </c>
      <c r="N142" s="42" t="n">
        <v>24</v>
      </c>
      <c r="O142" s="42">
        <f>IF(T142=0,24-SUMIF(E142:M142,"RA",$E$9:$M$9),0)</f>
        <v/>
      </c>
      <c r="P142" s="108">
        <f>(SUM(VLOOKUP(E142,$Y$10:$Z$17,2,FALSE)*E$9,VLOOKUP(F142,$Y$10:$Z$17,2,FALSE)*F$9,VLOOKUP(G142,$Y$10:$Z$17,2,FALSE)*G$9,VLOOKUP(H142,$Y$10:$Z$17,2,FALSE)*H$9,VLOOKUP(I142,$Y$10:$Z$17,2,FALSE)*I$9,VLOOKUP(J142,$Y$10:$Z$17,2,FALSE)*J$9,VLOOKUP(K142,$Y$10:$Z$17,2,FALSE)*K$9,VLOOKUP(L142,$Y$10:$Z$17,2,FALSE)*L$9,VLOOKUP(M142,$Y$10:$Z$17,2,FALSE)*M$9))</f>
        <v/>
      </c>
      <c r="Q142" s="44">
        <f>P142/O142</f>
        <v/>
      </c>
      <c r="R142" s="45">
        <f>COUNTIF(E142:M142,"RA")</f>
        <v/>
      </c>
      <c r="S142" s="46">
        <f>COUNTIF(E142:M142,"UA")</f>
        <v/>
      </c>
      <c r="T142" s="46">
        <f>COUNTIF(E142:M142,"WH")</f>
        <v/>
      </c>
      <c r="U142" s="46" t="n"/>
      <c r="V142" s="47">
        <f>IF(R142&lt;&gt;0,"FAIL",IF(S142&gt;0,"AB",IF(T142&gt;0,"WH","PASS")))</f>
        <v/>
      </c>
    </row>
    <row r="143" spans="1:27">
      <c r="A143" s="37" t="n">
        <v>134</v>
      </c>
      <c r="B143" s="138" t="n">
        <v>113217104134</v>
      </c>
      <c r="C143" s="137" t="s">
        <v>38</v>
      </c>
      <c r="D143" s="128" t="s">
        <v>782</v>
      </c>
      <c r="E143" s="41" t="s">
        <v>622</v>
      </c>
      <c r="F143" s="41" t="s">
        <v>622</v>
      </c>
      <c r="G143" s="41" t="s">
        <v>622</v>
      </c>
      <c r="H143" s="41" t="s">
        <v>622</v>
      </c>
      <c r="I143" s="41" t="s">
        <v>622</v>
      </c>
      <c r="J143" s="41" t="s">
        <v>622</v>
      </c>
      <c r="K143" s="41" t="s">
        <v>622</v>
      </c>
      <c r="L143" s="41" t="s">
        <v>622</v>
      </c>
      <c r="M143" s="41" t="s">
        <v>622</v>
      </c>
      <c r="N143" s="42" t="n">
        <v>24</v>
      </c>
      <c r="O143" s="42">
        <f>IF(T143=0,24-SUMIF(E143:M143,"RA",$E$9:$M$9),0)</f>
        <v/>
      </c>
      <c r="P143" s="108">
        <f>(SUM(VLOOKUP(E143,$Y$10:$Z$17,2,FALSE)*E$9,VLOOKUP(F143,$Y$10:$Z$17,2,FALSE)*F$9,VLOOKUP(G143,$Y$10:$Z$17,2,FALSE)*G$9,VLOOKUP(H143,$Y$10:$Z$17,2,FALSE)*H$9,VLOOKUP(I143,$Y$10:$Z$17,2,FALSE)*I$9,VLOOKUP(J143,$Y$10:$Z$17,2,FALSE)*J$9,VLOOKUP(K143,$Y$10:$Z$17,2,FALSE)*K$9,VLOOKUP(L143,$Y$10:$Z$17,2,FALSE)*L$9,VLOOKUP(M143,$Y$10:$Z$17,2,FALSE)*M$9))</f>
        <v/>
      </c>
      <c r="Q143" s="44">
        <f>P143/O143</f>
        <v/>
      </c>
      <c r="R143" s="45">
        <f>COUNTIF(E143:M143,"RA")</f>
        <v/>
      </c>
      <c r="S143" s="46">
        <f>COUNTIF(E143:M143,"UA")</f>
        <v/>
      </c>
      <c r="T143" s="46">
        <f>COUNTIF(E143:M143,"WH")</f>
        <v/>
      </c>
      <c r="U143" s="46" t="n"/>
      <c r="V143" s="47">
        <f>IF(R143&lt;&gt;0,"FAIL",IF(S143&gt;0,"AB",IF(T143&gt;0,"WH","PASS")))</f>
        <v/>
      </c>
    </row>
    <row r="144" spans="1:27">
      <c r="A144" s="37" t="n">
        <v>135</v>
      </c>
      <c r="B144" s="137" t="n">
        <v>113217104135</v>
      </c>
      <c r="C144" s="137" t="s">
        <v>36</v>
      </c>
      <c r="D144" s="140" t="s">
        <v>680</v>
      </c>
      <c r="E144" s="41" t="s">
        <v>622</v>
      </c>
      <c r="F144" s="41" t="s">
        <v>622</v>
      </c>
      <c r="G144" s="41" t="s">
        <v>622</v>
      </c>
      <c r="H144" s="41" t="s">
        <v>622</v>
      </c>
      <c r="I144" s="41" t="s">
        <v>622</v>
      </c>
      <c r="J144" s="41" t="s">
        <v>622</v>
      </c>
      <c r="K144" s="41" t="s">
        <v>622</v>
      </c>
      <c r="L144" s="41" t="s">
        <v>622</v>
      </c>
      <c r="M144" s="41" t="s">
        <v>622</v>
      </c>
      <c r="N144" s="42" t="n">
        <v>24</v>
      </c>
      <c r="O144" s="42">
        <f>IF(T144=0,24-SUMIF(E144:M144,"RA",$E$9:$M$9),0)</f>
        <v/>
      </c>
      <c r="P144" s="108">
        <f>(SUM(VLOOKUP(E144,$Y$10:$Z$17,2,FALSE)*E$9,VLOOKUP(F144,$Y$10:$Z$17,2,FALSE)*F$9,VLOOKUP(G144,$Y$10:$Z$17,2,FALSE)*G$9,VLOOKUP(H144,$Y$10:$Z$17,2,FALSE)*H$9,VLOOKUP(I144,$Y$10:$Z$17,2,FALSE)*I$9,VLOOKUP(J144,$Y$10:$Z$17,2,FALSE)*J$9,VLOOKUP(K144,$Y$10:$Z$17,2,FALSE)*K$9,VLOOKUP(L144,$Y$10:$Z$17,2,FALSE)*L$9,VLOOKUP(M144,$Y$10:$Z$17,2,FALSE)*M$9))</f>
        <v/>
      </c>
      <c r="Q144" s="44">
        <f>P144/O144</f>
        <v/>
      </c>
      <c r="R144" s="45">
        <f>COUNTIF(E144:M144,"RA")</f>
        <v/>
      </c>
      <c r="S144" s="46">
        <f>COUNTIF(E144:M144,"UA")</f>
        <v/>
      </c>
      <c r="T144" s="46">
        <f>COUNTIF(E144:M144,"WH")</f>
        <v/>
      </c>
      <c r="U144" s="46" t="n"/>
      <c r="V144" s="47">
        <f>IF(R144&lt;&gt;0,"FAIL",IF(S144&gt;0,"AB",IF(T144&gt;0,"WH","PASS")))</f>
        <v/>
      </c>
    </row>
    <row r="145" spans="1:27">
      <c r="A145" s="37" t="n">
        <v>136</v>
      </c>
      <c r="B145" s="137" t="n">
        <v>113217104136</v>
      </c>
      <c r="C145" s="137" t="s">
        <v>36</v>
      </c>
      <c r="D145" s="140" t="s">
        <v>681</v>
      </c>
      <c r="E145" s="41" t="s">
        <v>622</v>
      </c>
      <c r="F145" s="41" t="s">
        <v>622</v>
      </c>
      <c r="G145" s="41" t="s">
        <v>622</v>
      </c>
      <c r="H145" s="41" t="s">
        <v>622</v>
      </c>
      <c r="I145" s="41" t="s">
        <v>622</v>
      </c>
      <c r="J145" s="41" t="s">
        <v>622</v>
      </c>
      <c r="K145" s="41" t="s">
        <v>622</v>
      </c>
      <c r="L145" s="41" t="s">
        <v>622</v>
      </c>
      <c r="M145" s="41" t="s">
        <v>622</v>
      </c>
      <c r="N145" s="42" t="n">
        <v>24</v>
      </c>
      <c r="O145" s="42">
        <f>IF(T145=0,24-SUMIF(E145:M145,"RA",$E$9:$M$9),0)</f>
        <v/>
      </c>
      <c r="P145" s="108">
        <f>(SUM(VLOOKUP(E145,$Y$10:$Z$17,2,FALSE)*E$9,VLOOKUP(F145,$Y$10:$Z$17,2,FALSE)*F$9,VLOOKUP(G145,$Y$10:$Z$17,2,FALSE)*G$9,VLOOKUP(H145,$Y$10:$Z$17,2,FALSE)*H$9,VLOOKUP(I145,$Y$10:$Z$17,2,FALSE)*I$9,VLOOKUP(J145,$Y$10:$Z$17,2,FALSE)*J$9,VLOOKUP(K145,$Y$10:$Z$17,2,FALSE)*K$9,VLOOKUP(L145,$Y$10:$Z$17,2,FALSE)*L$9,VLOOKUP(M145,$Y$10:$Z$17,2,FALSE)*M$9))</f>
        <v/>
      </c>
      <c r="Q145" s="44">
        <f>P145/O145</f>
        <v/>
      </c>
      <c r="R145" s="45">
        <f>COUNTIF(E145:M145,"RA")</f>
        <v/>
      </c>
      <c r="S145" s="46">
        <f>COUNTIF(E145:M145,"UA")</f>
        <v/>
      </c>
      <c r="T145" s="46">
        <f>COUNTIF(E145:M145,"WH")</f>
        <v/>
      </c>
      <c r="U145" s="46" t="n"/>
      <c r="V145" s="47">
        <f>IF(R145&lt;&gt;0,"FAIL",IF(S145&gt;0,"AB",IF(T145&gt;0,"WH","PASS")))</f>
        <v/>
      </c>
    </row>
    <row r="146" spans="1:27">
      <c r="A146" s="37" t="n">
        <v>137</v>
      </c>
      <c r="B146" s="137" t="n">
        <v>113217104137</v>
      </c>
      <c r="C146" s="137" t="s">
        <v>36</v>
      </c>
      <c r="D146" s="140" t="s">
        <v>682</v>
      </c>
      <c r="E146" s="41" t="s">
        <v>622</v>
      </c>
      <c r="F146" s="41" t="s">
        <v>622</v>
      </c>
      <c r="G146" s="41" t="s">
        <v>622</v>
      </c>
      <c r="H146" s="41" t="s">
        <v>622</v>
      </c>
      <c r="I146" s="41" t="s">
        <v>622</v>
      </c>
      <c r="J146" s="41" t="s">
        <v>622</v>
      </c>
      <c r="K146" s="41" t="s">
        <v>622</v>
      </c>
      <c r="L146" s="41" t="s">
        <v>622</v>
      </c>
      <c r="M146" s="41" t="s">
        <v>622</v>
      </c>
      <c r="N146" s="42" t="n">
        <v>24</v>
      </c>
      <c r="O146" s="42">
        <f>IF(T146=0,24-SUMIF(E146:M146,"RA",$E$9:$M$9),0)</f>
        <v/>
      </c>
      <c r="P146" s="108">
        <f>(SUM(VLOOKUP(E146,$Y$10:$Z$17,2,FALSE)*E$9,VLOOKUP(F146,$Y$10:$Z$17,2,FALSE)*F$9,VLOOKUP(G146,$Y$10:$Z$17,2,FALSE)*G$9,VLOOKUP(H146,$Y$10:$Z$17,2,FALSE)*H$9,VLOOKUP(I146,$Y$10:$Z$17,2,FALSE)*I$9,VLOOKUP(J146,$Y$10:$Z$17,2,FALSE)*J$9,VLOOKUP(K146,$Y$10:$Z$17,2,FALSE)*K$9,VLOOKUP(L146,$Y$10:$Z$17,2,FALSE)*L$9,VLOOKUP(M146,$Y$10:$Z$17,2,FALSE)*M$9))</f>
        <v/>
      </c>
      <c r="Q146" s="44">
        <f>P146/O146</f>
        <v/>
      </c>
      <c r="R146" s="45">
        <f>COUNTIF(E146:M146,"RA")</f>
        <v/>
      </c>
      <c r="S146" s="46">
        <f>COUNTIF(E146:M146,"UA")</f>
        <v/>
      </c>
      <c r="T146" s="46">
        <f>COUNTIF(E146:M146,"WH")</f>
        <v/>
      </c>
      <c r="U146" s="46" t="n"/>
      <c r="V146" s="47">
        <f>IF(R146&lt;&gt;0,"FAIL",IF(S146&gt;0,"AB",IF(T146&gt;0,"WH","PASS")))</f>
        <v/>
      </c>
    </row>
    <row r="147" spans="1:27">
      <c r="A147" s="37" t="n">
        <v>138</v>
      </c>
      <c r="B147" s="133" t="n">
        <v>113217104138</v>
      </c>
      <c r="C147" s="134" t="s">
        <v>37</v>
      </c>
      <c r="D147" s="129" t="s">
        <v>733</v>
      </c>
      <c r="E147" s="41" t="s">
        <v>622</v>
      </c>
      <c r="F147" s="41" t="s">
        <v>622</v>
      </c>
      <c r="G147" s="41" t="s">
        <v>622</v>
      </c>
      <c r="H147" s="41" t="s">
        <v>622</v>
      </c>
      <c r="I147" s="41" t="s">
        <v>622</v>
      </c>
      <c r="J147" s="41" t="s">
        <v>622</v>
      </c>
      <c r="K147" s="41" t="s">
        <v>622</v>
      </c>
      <c r="L147" s="41" t="s">
        <v>622</v>
      </c>
      <c r="M147" s="41" t="s">
        <v>622</v>
      </c>
      <c r="N147" s="42" t="n">
        <v>24</v>
      </c>
      <c r="O147" s="42">
        <f>IF(T147=0,24-SUMIF(E147:M147,"RA",$E$9:$M$9),0)</f>
        <v/>
      </c>
      <c r="P147" s="108">
        <f>(SUM(VLOOKUP(E147,$Y$10:$Z$17,2,FALSE)*E$9,VLOOKUP(F147,$Y$10:$Z$17,2,FALSE)*F$9,VLOOKUP(G147,$Y$10:$Z$17,2,FALSE)*G$9,VLOOKUP(H147,$Y$10:$Z$17,2,FALSE)*H$9,VLOOKUP(I147,$Y$10:$Z$17,2,FALSE)*I$9,VLOOKUP(J147,$Y$10:$Z$17,2,FALSE)*J$9,VLOOKUP(K147,$Y$10:$Z$17,2,FALSE)*K$9,VLOOKUP(L147,$Y$10:$Z$17,2,FALSE)*L$9,VLOOKUP(M147,$Y$10:$Z$17,2,FALSE)*M$9))</f>
        <v/>
      </c>
      <c r="Q147" s="44">
        <f>P147/O147</f>
        <v/>
      </c>
      <c r="R147" s="45">
        <f>COUNTIF(E147:M147,"RA")</f>
        <v/>
      </c>
      <c r="S147" s="46">
        <f>COUNTIF(E147:M147,"UA")</f>
        <v/>
      </c>
      <c r="T147" s="46">
        <f>COUNTIF(E147:M147,"WH")</f>
        <v/>
      </c>
      <c r="U147" s="46" t="n"/>
      <c r="V147" s="47">
        <f>IF(R147&lt;&gt;0,"FAIL",IF(S147&gt;0,"AB",IF(T147&gt;0,"WH","PASS")))</f>
        <v/>
      </c>
    </row>
    <row r="148" spans="1:27">
      <c r="A148" s="37" t="n">
        <v>139</v>
      </c>
      <c r="B148" s="133" t="n">
        <v>113217104139</v>
      </c>
      <c r="C148" s="134" t="s">
        <v>37</v>
      </c>
      <c r="D148" s="129" t="s">
        <v>734</v>
      </c>
      <c r="E148" s="41" t="s">
        <v>622</v>
      </c>
      <c r="F148" s="41" t="s">
        <v>622</v>
      </c>
      <c r="G148" s="41" t="s">
        <v>622</v>
      </c>
      <c r="H148" s="41" t="s">
        <v>622</v>
      </c>
      <c r="I148" s="41" t="s">
        <v>622</v>
      </c>
      <c r="J148" s="41" t="s">
        <v>622</v>
      </c>
      <c r="K148" s="41" t="s">
        <v>622</v>
      </c>
      <c r="L148" s="41" t="s">
        <v>622</v>
      </c>
      <c r="M148" s="41" t="s">
        <v>622</v>
      </c>
      <c r="N148" s="42" t="n">
        <v>24</v>
      </c>
      <c r="O148" s="42">
        <f>IF(T148=0,24-SUMIF(E148:M148,"RA",$E$9:$M$9),0)</f>
        <v/>
      </c>
      <c r="P148" s="108">
        <f>(SUM(VLOOKUP(E148,$Y$10:$Z$17,2,FALSE)*E$9,VLOOKUP(F148,$Y$10:$Z$17,2,FALSE)*F$9,VLOOKUP(G148,$Y$10:$Z$17,2,FALSE)*G$9,VLOOKUP(H148,$Y$10:$Z$17,2,FALSE)*H$9,VLOOKUP(I148,$Y$10:$Z$17,2,FALSE)*I$9,VLOOKUP(J148,$Y$10:$Z$17,2,FALSE)*J$9,VLOOKUP(K148,$Y$10:$Z$17,2,FALSE)*K$9,VLOOKUP(L148,$Y$10:$Z$17,2,FALSE)*L$9,VLOOKUP(M148,$Y$10:$Z$17,2,FALSE)*M$9))</f>
        <v/>
      </c>
      <c r="Q148" s="44">
        <f>P148/O148</f>
        <v/>
      </c>
      <c r="R148" s="45">
        <f>COUNTIF(E148:M148,"RA")</f>
        <v/>
      </c>
      <c r="S148" s="46">
        <f>COUNTIF(E148:M148,"UA")</f>
        <v/>
      </c>
      <c r="T148" s="46">
        <f>COUNTIF(E148:M148,"WH")</f>
        <v/>
      </c>
      <c r="U148" s="46" t="n"/>
      <c r="V148" s="47">
        <f>IF(R148&lt;&gt;0,"FAIL",IF(S148&gt;0,"AB",IF(T148&gt;0,"WH","PASS")))</f>
        <v/>
      </c>
    </row>
    <row r="149" spans="1:27">
      <c r="A149" s="37" t="n">
        <v>140</v>
      </c>
      <c r="B149" s="138" t="n">
        <v>113217104140</v>
      </c>
      <c r="C149" s="137" t="s">
        <v>38</v>
      </c>
      <c r="D149" s="128" t="s">
        <v>783</v>
      </c>
      <c r="E149" s="41" t="s">
        <v>622</v>
      </c>
      <c r="F149" s="41" t="s">
        <v>622</v>
      </c>
      <c r="G149" s="41" t="s">
        <v>622</v>
      </c>
      <c r="H149" s="41" t="s">
        <v>622</v>
      </c>
      <c r="I149" s="41" t="s">
        <v>622</v>
      </c>
      <c r="J149" s="41" t="s">
        <v>622</v>
      </c>
      <c r="K149" s="41" t="s">
        <v>622</v>
      </c>
      <c r="L149" s="41" t="s">
        <v>622</v>
      </c>
      <c r="M149" s="41" t="s">
        <v>622</v>
      </c>
      <c r="N149" s="42" t="n">
        <v>24</v>
      </c>
      <c r="O149" s="42">
        <f>IF(T149=0,24-SUMIF(E149:M149,"RA",$E$9:$M$9),0)</f>
        <v/>
      </c>
      <c r="P149" s="108">
        <f>(SUM(VLOOKUP(E149,$Y$10:$Z$17,2,FALSE)*E$9,VLOOKUP(F149,$Y$10:$Z$17,2,FALSE)*F$9,VLOOKUP(G149,$Y$10:$Z$17,2,FALSE)*G$9,VLOOKUP(H149,$Y$10:$Z$17,2,FALSE)*H$9,VLOOKUP(I149,$Y$10:$Z$17,2,FALSE)*I$9,VLOOKUP(J149,$Y$10:$Z$17,2,FALSE)*J$9,VLOOKUP(K149,$Y$10:$Z$17,2,FALSE)*K$9,VLOOKUP(L149,$Y$10:$Z$17,2,FALSE)*L$9,VLOOKUP(M149,$Y$10:$Z$17,2,FALSE)*M$9))</f>
        <v/>
      </c>
      <c r="Q149" s="44">
        <f>P149/O149</f>
        <v/>
      </c>
      <c r="R149" s="45">
        <f>COUNTIF(E149:M149,"RA")</f>
        <v/>
      </c>
      <c r="S149" s="46">
        <f>COUNTIF(E149:M149,"UA")</f>
        <v/>
      </c>
      <c r="T149" s="46">
        <f>COUNTIF(E149:M149,"WH")</f>
        <v/>
      </c>
      <c r="U149" s="46" t="n"/>
      <c r="V149" s="47">
        <f>IF(R149&lt;&gt;0,"FAIL",IF(S149&gt;0,"AB",IF(T149&gt;0,"WH","PASS")))</f>
        <v/>
      </c>
    </row>
    <row r="150" spans="1:27">
      <c r="A150" s="37" t="n">
        <v>141</v>
      </c>
      <c r="B150" s="138" t="n">
        <v>113217104141</v>
      </c>
      <c r="C150" s="137" t="s">
        <v>38</v>
      </c>
      <c r="D150" s="128" t="s">
        <v>784</v>
      </c>
      <c r="E150" s="41" t="s">
        <v>622</v>
      </c>
      <c r="F150" s="41" t="s">
        <v>622</v>
      </c>
      <c r="G150" s="41" t="s">
        <v>622</v>
      </c>
      <c r="H150" s="41" t="s">
        <v>622</v>
      </c>
      <c r="I150" s="41" t="s">
        <v>622</v>
      </c>
      <c r="J150" s="41" t="s">
        <v>622</v>
      </c>
      <c r="K150" s="41" t="s">
        <v>622</v>
      </c>
      <c r="L150" s="41" t="s">
        <v>622</v>
      </c>
      <c r="M150" s="41" t="s">
        <v>622</v>
      </c>
      <c r="N150" s="42" t="n">
        <v>24</v>
      </c>
      <c r="O150" s="42">
        <f>IF(T150=0,24-SUMIF(E150:M150,"RA",$E$9:$M$9),0)</f>
        <v/>
      </c>
      <c r="P150" s="108">
        <f>(SUM(VLOOKUP(E150,$Y$10:$Z$17,2,FALSE)*E$9,VLOOKUP(F150,$Y$10:$Z$17,2,FALSE)*F$9,VLOOKUP(G150,$Y$10:$Z$17,2,FALSE)*G$9,VLOOKUP(H150,$Y$10:$Z$17,2,FALSE)*H$9,VLOOKUP(I150,$Y$10:$Z$17,2,FALSE)*I$9,VLOOKUP(J150,$Y$10:$Z$17,2,FALSE)*J$9,VLOOKUP(K150,$Y$10:$Z$17,2,FALSE)*K$9,VLOOKUP(L150,$Y$10:$Z$17,2,FALSE)*L$9,VLOOKUP(M150,$Y$10:$Z$17,2,FALSE)*M$9))</f>
        <v/>
      </c>
      <c r="Q150" s="44">
        <f>P150/O150</f>
        <v/>
      </c>
      <c r="R150" s="45">
        <f>COUNTIF(E150:M150,"RA")</f>
        <v/>
      </c>
      <c r="S150" s="46">
        <f>COUNTIF(E150:M150,"UA")</f>
        <v/>
      </c>
      <c r="T150" s="46">
        <f>COUNTIF(E150:M150,"WH")</f>
        <v/>
      </c>
      <c r="U150" s="46" t="n"/>
      <c r="V150" s="47">
        <f>IF(R150&lt;&gt;0,"FAIL",IF(S150&gt;0,"AB",IF(T150&gt;0,"WH","PASS")))</f>
        <v/>
      </c>
    </row>
    <row r="151" spans="1:27">
      <c r="A151" s="37" t="n">
        <v>142</v>
      </c>
      <c r="B151" s="133" t="n">
        <v>113217104142</v>
      </c>
      <c r="C151" s="134" t="s">
        <v>37</v>
      </c>
      <c r="D151" s="129" t="s">
        <v>735</v>
      </c>
      <c r="E151" s="41" t="s">
        <v>622</v>
      </c>
      <c r="F151" s="41" t="s">
        <v>622</v>
      </c>
      <c r="G151" s="41" t="s">
        <v>622</v>
      </c>
      <c r="H151" s="41" t="s">
        <v>622</v>
      </c>
      <c r="I151" s="41" t="s">
        <v>622</v>
      </c>
      <c r="J151" s="41" t="s">
        <v>622</v>
      </c>
      <c r="K151" s="41" t="s">
        <v>622</v>
      </c>
      <c r="L151" s="41" t="s">
        <v>622</v>
      </c>
      <c r="M151" s="41" t="s">
        <v>622</v>
      </c>
      <c r="N151" s="42" t="n">
        <v>24</v>
      </c>
      <c r="O151" s="42">
        <f>IF(T151=0,24-SUMIF(E151:M151,"RA",$E$9:$M$9),0)</f>
        <v/>
      </c>
      <c r="P151" s="108">
        <f>(SUM(VLOOKUP(E151,$Y$10:$Z$17,2,FALSE)*E$9,VLOOKUP(F151,$Y$10:$Z$17,2,FALSE)*F$9,VLOOKUP(G151,$Y$10:$Z$17,2,FALSE)*G$9,VLOOKUP(H151,$Y$10:$Z$17,2,FALSE)*H$9,VLOOKUP(I151,$Y$10:$Z$17,2,FALSE)*I$9,VLOOKUP(J151,$Y$10:$Z$17,2,FALSE)*J$9,VLOOKUP(K151,$Y$10:$Z$17,2,FALSE)*K$9,VLOOKUP(L151,$Y$10:$Z$17,2,FALSE)*L$9,VLOOKUP(M151,$Y$10:$Z$17,2,FALSE)*M$9))</f>
        <v/>
      </c>
      <c r="Q151" s="44">
        <f>P151/O151</f>
        <v/>
      </c>
      <c r="R151" s="45">
        <f>COUNTIF(E151:M151,"RA")</f>
        <v/>
      </c>
      <c r="S151" s="46">
        <f>COUNTIF(E151:M151,"UA")</f>
        <v/>
      </c>
      <c r="T151" s="46">
        <f>COUNTIF(E151:M151,"WH")</f>
        <v/>
      </c>
      <c r="U151" s="46" t="n"/>
      <c r="V151" s="47">
        <f>IF(R151&lt;&gt;0,"FAIL",IF(S151&gt;0,"AB",IF(T151&gt;0,"WH","PASS")))</f>
        <v/>
      </c>
    </row>
    <row r="152" spans="1:27">
      <c r="A152" s="37" t="n">
        <v>143</v>
      </c>
      <c r="B152" s="138" t="n">
        <v>113217104144</v>
      </c>
      <c r="C152" s="137" t="s">
        <v>38</v>
      </c>
      <c r="D152" s="128" t="s">
        <v>785</v>
      </c>
      <c r="E152" s="41" t="s">
        <v>622</v>
      </c>
      <c r="F152" s="41" t="s">
        <v>622</v>
      </c>
      <c r="G152" s="41" t="s">
        <v>622</v>
      </c>
      <c r="H152" s="41" t="s">
        <v>622</v>
      </c>
      <c r="I152" s="41" t="s">
        <v>622</v>
      </c>
      <c r="J152" s="41" t="s">
        <v>622</v>
      </c>
      <c r="K152" s="41" t="s">
        <v>622</v>
      </c>
      <c r="L152" s="41" t="s">
        <v>622</v>
      </c>
      <c r="M152" s="41" t="s">
        <v>622</v>
      </c>
      <c r="N152" s="42" t="n">
        <v>24</v>
      </c>
      <c r="O152" s="42">
        <f>IF(T152=0,24-SUMIF(E152:M152,"RA",$E$9:$M$9),0)</f>
        <v/>
      </c>
      <c r="P152" s="108">
        <f>(SUM(VLOOKUP(E152,$Y$10:$Z$17,2,FALSE)*E$9,VLOOKUP(F152,$Y$10:$Z$17,2,FALSE)*F$9,VLOOKUP(G152,$Y$10:$Z$17,2,FALSE)*G$9,VLOOKUP(H152,$Y$10:$Z$17,2,FALSE)*H$9,VLOOKUP(I152,$Y$10:$Z$17,2,FALSE)*I$9,VLOOKUP(J152,$Y$10:$Z$17,2,FALSE)*J$9,VLOOKUP(K152,$Y$10:$Z$17,2,FALSE)*K$9,VLOOKUP(L152,$Y$10:$Z$17,2,FALSE)*L$9,VLOOKUP(M152,$Y$10:$Z$17,2,FALSE)*M$9))</f>
        <v/>
      </c>
      <c r="Q152" s="44">
        <f>P152/O152</f>
        <v/>
      </c>
      <c r="R152" s="45">
        <f>COUNTIF(E152:M152,"RA")</f>
        <v/>
      </c>
      <c r="S152" s="46">
        <f>COUNTIF(E152:M152,"UA")</f>
        <v/>
      </c>
      <c r="T152" s="46">
        <f>COUNTIF(E152:M152,"WH")</f>
        <v/>
      </c>
      <c r="U152" s="46" t="n"/>
      <c r="V152" s="47">
        <f>IF(R152&lt;&gt;0,"FAIL",IF(S152&gt;0,"AB",IF(T152&gt;0,"WH","PASS")))</f>
        <v/>
      </c>
    </row>
    <row r="153" spans="1:27">
      <c r="A153" s="37" t="n">
        <v>144</v>
      </c>
      <c r="B153" s="133" t="n">
        <v>113217104145</v>
      </c>
      <c r="C153" s="134" t="s">
        <v>37</v>
      </c>
      <c r="D153" s="129" t="s">
        <v>736</v>
      </c>
      <c r="E153" s="41" t="s">
        <v>622</v>
      </c>
      <c r="F153" s="41" t="s">
        <v>622</v>
      </c>
      <c r="G153" s="41" t="s">
        <v>622</v>
      </c>
      <c r="H153" s="41" t="s">
        <v>622</v>
      </c>
      <c r="I153" s="41" t="s">
        <v>622</v>
      </c>
      <c r="J153" s="41" t="s">
        <v>622</v>
      </c>
      <c r="K153" s="41" t="s">
        <v>622</v>
      </c>
      <c r="L153" s="41" t="s">
        <v>622</v>
      </c>
      <c r="M153" s="41" t="s">
        <v>622</v>
      </c>
      <c r="N153" s="42" t="n">
        <v>24</v>
      </c>
      <c r="O153" s="42">
        <f>IF(T153=0,24-SUMIF(E153:M153,"RA",$E$9:$M$9),0)</f>
        <v/>
      </c>
      <c r="P153" s="108">
        <f>(SUM(VLOOKUP(E153,$Y$10:$Z$17,2,FALSE)*E$9,VLOOKUP(F153,$Y$10:$Z$17,2,FALSE)*F$9,VLOOKUP(G153,$Y$10:$Z$17,2,FALSE)*G$9,VLOOKUP(H153,$Y$10:$Z$17,2,FALSE)*H$9,VLOOKUP(I153,$Y$10:$Z$17,2,FALSE)*I$9,VLOOKUP(J153,$Y$10:$Z$17,2,FALSE)*J$9,VLOOKUP(K153,$Y$10:$Z$17,2,FALSE)*K$9,VLOOKUP(L153,$Y$10:$Z$17,2,FALSE)*L$9,VLOOKUP(M153,$Y$10:$Z$17,2,FALSE)*M$9))</f>
        <v/>
      </c>
      <c r="Q153" s="44">
        <f>P153/O153</f>
        <v/>
      </c>
      <c r="R153" s="45">
        <f>COUNTIF(E153:M153,"RA")</f>
        <v/>
      </c>
      <c r="S153" s="46">
        <f>COUNTIF(E153:M153,"UA")</f>
        <v/>
      </c>
      <c r="T153" s="46">
        <f>COUNTIF(E153:M153,"WH")</f>
        <v/>
      </c>
      <c r="U153" s="46" t="n"/>
      <c r="V153" s="47">
        <f>IF(R153&lt;&gt;0,"FAIL",IF(S153&gt;0,"AB",IF(T153&gt;0,"WH","PASS")))</f>
        <v/>
      </c>
    </row>
    <row r="154" spans="1:27">
      <c r="A154" s="37" t="n">
        <v>145</v>
      </c>
      <c r="B154" s="137" t="n">
        <v>113217104146</v>
      </c>
      <c r="C154" s="137" t="s">
        <v>36</v>
      </c>
      <c r="D154" s="140" t="s">
        <v>341</v>
      </c>
      <c r="E154" s="41" t="s">
        <v>622</v>
      </c>
      <c r="F154" s="41" t="s">
        <v>622</v>
      </c>
      <c r="G154" s="41" t="s">
        <v>622</v>
      </c>
      <c r="H154" s="41" t="s">
        <v>622</v>
      </c>
      <c r="I154" s="41" t="s">
        <v>622</v>
      </c>
      <c r="J154" s="41" t="s">
        <v>622</v>
      </c>
      <c r="K154" s="41" t="s">
        <v>622</v>
      </c>
      <c r="L154" s="41" t="s">
        <v>622</v>
      </c>
      <c r="M154" s="41" t="s">
        <v>622</v>
      </c>
      <c r="N154" s="42" t="n">
        <v>24</v>
      </c>
      <c r="O154" s="42">
        <f>IF(T154=0,24-SUMIF(E154:M154,"RA",$E$9:$M$9),0)</f>
        <v/>
      </c>
      <c r="P154" s="108">
        <f>(SUM(VLOOKUP(E154,$Y$10:$Z$17,2,FALSE)*E$9,VLOOKUP(F154,$Y$10:$Z$17,2,FALSE)*F$9,VLOOKUP(G154,$Y$10:$Z$17,2,FALSE)*G$9,VLOOKUP(H154,$Y$10:$Z$17,2,FALSE)*H$9,VLOOKUP(I154,$Y$10:$Z$17,2,FALSE)*I$9,VLOOKUP(J154,$Y$10:$Z$17,2,FALSE)*J$9,VLOOKUP(K154,$Y$10:$Z$17,2,FALSE)*K$9,VLOOKUP(L154,$Y$10:$Z$17,2,FALSE)*L$9,VLOOKUP(M154,$Y$10:$Z$17,2,FALSE)*M$9))</f>
        <v/>
      </c>
      <c r="Q154" s="44">
        <f>P154/O154</f>
        <v/>
      </c>
      <c r="R154" s="45">
        <f>COUNTIF(E154:M154,"RA")</f>
        <v/>
      </c>
      <c r="S154" s="46">
        <f>COUNTIF(E154:M154,"UA")</f>
        <v/>
      </c>
      <c r="T154" s="46">
        <f>COUNTIF(E154:M154,"WH")</f>
        <v/>
      </c>
      <c r="U154" s="46" t="n"/>
      <c r="V154" s="47">
        <f>IF(R154&lt;&gt;0,"FAIL",IF(S154&gt;0,"AB",IF(T154&gt;0,"WH","PASS")))</f>
        <v/>
      </c>
    </row>
    <row r="155" spans="1:27">
      <c r="A155" s="37" t="n">
        <v>146</v>
      </c>
      <c r="B155" s="138" t="n">
        <v>113217104147</v>
      </c>
      <c r="C155" s="137" t="s">
        <v>38</v>
      </c>
      <c r="D155" s="128" t="s">
        <v>786</v>
      </c>
      <c r="E155" s="41" t="s">
        <v>622</v>
      </c>
      <c r="F155" s="41" t="s">
        <v>622</v>
      </c>
      <c r="G155" s="41" t="s">
        <v>622</v>
      </c>
      <c r="H155" s="41" t="s">
        <v>622</v>
      </c>
      <c r="I155" s="41" t="s">
        <v>622</v>
      </c>
      <c r="J155" s="41" t="s">
        <v>622</v>
      </c>
      <c r="K155" s="41" t="s">
        <v>622</v>
      </c>
      <c r="L155" s="41" t="s">
        <v>622</v>
      </c>
      <c r="M155" s="41" t="s">
        <v>622</v>
      </c>
      <c r="N155" s="42" t="n">
        <v>24</v>
      </c>
      <c r="O155" s="42">
        <f>IF(T155=0,24-SUMIF(E155:M155,"RA",$E$9:$M$9),0)</f>
        <v/>
      </c>
      <c r="P155" s="108">
        <f>(SUM(VLOOKUP(E155,$Y$10:$Z$17,2,FALSE)*E$9,VLOOKUP(F155,$Y$10:$Z$17,2,FALSE)*F$9,VLOOKUP(G155,$Y$10:$Z$17,2,FALSE)*G$9,VLOOKUP(H155,$Y$10:$Z$17,2,FALSE)*H$9,VLOOKUP(I155,$Y$10:$Z$17,2,FALSE)*I$9,VLOOKUP(J155,$Y$10:$Z$17,2,FALSE)*J$9,VLOOKUP(K155,$Y$10:$Z$17,2,FALSE)*K$9,VLOOKUP(L155,$Y$10:$Z$17,2,FALSE)*L$9,VLOOKUP(M155,$Y$10:$Z$17,2,FALSE)*M$9))</f>
        <v/>
      </c>
      <c r="Q155" s="44">
        <f>P155/O155</f>
        <v/>
      </c>
      <c r="R155" s="45">
        <f>COUNTIF(E155:M155,"RA")</f>
        <v/>
      </c>
      <c r="S155" s="46">
        <f>COUNTIF(E155:M155,"UA")</f>
        <v/>
      </c>
      <c r="T155" s="46">
        <f>COUNTIF(E155:M155,"WH")</f>
        <v/>
      </c>
      <c r="U155" s="46" t="n"/>
      <c r="V155" s="47">
        <f>IF(R155&lt;&gt;0,"FAIL",IF(S155&gt;0,"AB",IF(T155&gt;0,"WH","PASS")))</f>
        <v/>
      </c>
    </row>
    <row r="156" spans="1:27">
      <c r="A156" s="37" t="n">
        <v>147</v>
      </c>
      <c r="B156" s="138" t="n">
        <v>113217104148</v>
      </c>
      <c r="C156" s="137" t="s">
        <v>38</v>
      </c>
      <c r="D156" s="128" t="s">
        <v>787</v>
      </c>
      <c r="E156" s="41" t="s">
        <v>622</v>
      </c>
      <c r="F156" s="41" t="s">
        <v>622</v>
      </c>
      <c r="G156" s="41" t="s">
        <v>622</v>
      </c>
      <c r="H156" s="41" t="s">
        <v>622</v>
      </c>
      <c r="I156" s="41" t="s">
        <v>622</v>
      </c>
      <c r="J156" s="41" t="s">
        <v>622</v>
      </c>
      <c r="K156" s="41" t="s">
        <v>622</v>
      </c>
      <c r="L156" s="41" t="s">
        <v>622</v>
      </c>
      <c r="M156" s="41" t="s">
        <v>622</v>
      </c>
      <c r="N156" s="42" t="n">
        <v>24</v>
      </c>
      <c r="O156" s="42">
        <f>IF(T156=0,24-SUMIF(E156:M156,"RA",$E$9:$M$9),0)</f>
        <v/>
      </c>
      <c r="P156" s="108">
        <f>(SUM(VLOOKUP(E156,$Y$10:$Z$17,2,FALSE)*E$9,VLOOKUP(F156,$Y$10:$Z$17,2,FALSE)*F$9,VLOOKUP(G156,$Y$10:$Z$17,2,FALSE)*G$9,VLOOKUP(H156,$Y$10:$Z$17,2,FALSE)*H$9,VLOOKUP(I156,$Y$10:$Z$17,2,FALSE)*I$9,VLOOKUP(J156,$Y$10:$Z$17,2,FALSE)*J$9,VLOOKUP(K156,$Y$10:$Z$17,2,FALSE)*K$9,VLOOKUP(L156,$Y$10:$Z$17,2,FALSE)*L$9,VLOOKUP(M156,$Y$10:$Z$17,2,FALSE)*M$9))</f>
        <v/>
      </c>
      <c r="Q156" s="44">
        <f>P156/O156</f>
        <v/>
      </c>
      <c r="R156" s="45">
        <f>COUNTIF(E156:M156,"RA")</f>
        <v/>
      </c>
      <c r="S156" s="46">
        <f>COUNTIF(E156:M156,"UA")</f>
        <v/>
      </c>
      <c r="T156" s="46">
        <f>COUNTIF(E156:M156,"WH")</f>
        <v/>
      </c>
      <c r="U156" s="46" t="n"/>
      <c r="V156" s="47">
        <f>IF(R156&lt;&gt;0,"FAIL",IF(S156&gt;0,"AB",IF(T156&gt;0,"WH","PASS")))</f>
        <v/>
      </c>
    </row>
    <row r="157" spans="1:27">
      <c r="A157" s="37" t="n">
        <v>148</v>
      </c>
      <c r="B157" s="137" t="n">
        <v>113217104149</v>
      </c>
      <c r="C157" s="137" t="s">
        <v>36</v>
      </c>
      <c r="D157" s="140" t="s">
        <v>683</v>
      </c>
      <c r="E157" s="41" t="s">
        <v>622</v>
      </c>
      <c r="F157" s="41" t="s">
        <v>622</v>
      </c>
      <c r="G157" s="41" t="s">
        <v>622</v>
      </c>
      <c r="H157" s="41" t="s">
        <v>622</v>
      </c>
      <c r="I157" s="41" t="s">
        <v>622</v>
      </c>
      <c r="J157" s="41" t="s">
        <v>622</v>
      </c>
      <c r="K157" s="41" t="s">
        <v>622</v>
      </c>
      <c r="L157" s="41" t="s">
        <v>622</v>
      </c>
      <c r="M157" s="41" t="s">
        <v>622</v>
      </c>
      <c r="N157" s="42" t="n">
        <v>24</v>
      </c>
      <c r="O157" s="42">
        <f>IF(T157=0,24-SUMIF(E157:M157,"RA",$E$9:$M$9),0)</f>
        <v/>
      </c>
      <c r="P157" s="108">
        <f>(SUM(VLOOKUP(E157,$Y$10:$Z$17,2,FALSE)*E$9,VLOOKUP(F157,$Y$10:$Z$17,2,FALSE)*F$9,VLOOKUP(G157,$Y$10:$Z$17,2,FALSE)*G$9,VLOOKUP(H157,$Y$10:$Z$17,2,FALSE)*H$9,VLOOKUP(I157,$Y$10:$Z$17,2,FALSE)*I$9,VLOOKUP(J157,$Y$10:$Z$17,2,FALSE)*J$9,VLOOKUP(K157,$Y$10:$Z$17,2,FALSE)*K$9,VLOOKUP(L157,$Y$10:$Z$17,2,FALSE)*L$9,VLOOKUP(M157,$Y$10:$Z$17,2,FALSE)*M$9))</f>
        <v/>
      </c>
      <c r="Q157" s="44">
        <f>P157/O157</f>
        <v/>
      </c>
      <c r="R157" s="45">
        <f>COUNTIF(E157:M157,"RA")</f>
        <v/>
      </c>
      <c r="S157" s="46">
        <f>COUNTIF(E157:M157,"UA")</f>
        <v/>
      </c>
      <c r="T157" s="46">
        <f>COUNTIF(E157:M157,"WH")</f>
        <v/>
      </c>
      <c r="U157" s="46" t="n"/>
      <c r="V157" s="47">
        <f>IF(R157&lt;&gt;0,"FAIL",IF(S157&gt;0,"AB",IF(T157&gt;0,"WH","PASS")))</f>
        <v/>
      </c>
    </row>
    <row r="158" spans="1:27">
      <c r="A158" s="37" t="n">
        <v>149</v>
      </c>
      <c r="B158" s="133" t="n">
        <v>113217104150</v>
      </c>
      <c r="C158" s="134" t="s">
        <v>37</v>
      </c>
      <c r="D158" s="129" t="s">
        <v>737</v>
      </c>
      <c r="E158" s="41" t="s">
        <v>622</v>
      </c>
      <c r="F158" s="41" t="s">
        <v>622</v>
      </c>
      <c r="G158" s="41" t="s">
        <v>622</v>
      </c>
      <c r="H158" s="41" t="s">
        <v>622</v>
      </c>
      <c r="I158" s="41" t="s">
        <v>622</v>
      </c>
      <c r="J158" s="41" t="s">
        <v>622</v>
      </c>
      <c r="K158" s="41" t="s">
        <v>622</v>
      </c>
      <c r="L158" s="41" t="s">
        <v>622</v>
      </c>
      <c r="M158" s="41" t="s">
        <v>622</v>
      </c>
      <c r="N158" s="42" t="n">
        <v>24</v>
      </c>
      <c r="O158" s="42">
        <f>IF(T158=0,24-SUMIF(E158:M158,"RA",$E$9:$M$9),0)</f>
        <v/>
      </c>
      <c r="P158" s="108">
        <f>(SUM(VLOOKUP(E158,$Y$10:$Z$17,2,FALSE)*E$9,VLOOKUP(F158,$Y$10:$Z$17,2,FALSE)*F$9,VLOOKUP(G158,$Y$10:$Z$17,2,FALSE)*G$9,VLOOKUP(H158,$Y$10:$Z$17,2,FALSE)*H$9,VLOOKUP(I158,$Y$10:$Z$17,2,FALSE)*I$9,VLOOKUP(J158,$Y$10:$Z$17,2,FALSE)*J$9,VLOOKUP(K158,$Y$10:$Z$17,2,FALSE)*K$9,VLOOKUP(L158,$Y$10:$Z$17,2,FALSE)*L$9,VLOOKUP(M158,$Y$10:$Z$17,2,FALSE)*M$9))</f>
        <v/>
      </c>
      <c r="Q158" s="44">
        <f>P158/O158</f>
        <v/>
      </c>
      <c r="R158" s="45">
        <f>COUNTIF(E158:M158,"RA")</f>
        <v/>
      </c>
      <c r="S158" s="46">
        <f>COUNTIF(E158:M158,"UA")</f>
        <v/>
      </c>
      <c r="T158" s="46">
        <f>COUNTIF(E158:M158,"WH")</f>
        <v/>
      </c>
      <c r="U158" s="46" t="n"/>
      <c r="V158" s="47">
        <f>IF(R158&lt;&gt;0,"FAIL",IF(S158&gt;0,"AB",IF(T158&gt;0,"WH","PASS")))</f>
        <v/>
      </c>
    </row>
    <row r="159" spans="1:27">
      <c r="A159" s="37" t="n">
        <v>150</v>
      </c>
      <c r="B159" s="138" t="n">
        <v>113217104151</v>
      </c>
      <c r="C159" s="137" t="s">
        <v>38</v>
      </c>
      <c r="D159" s="128" t="s">
        <v>788</v>
      </c>
      <c r="E159" s="41" t="s">
        <v>622</v>
      </c>
      <c r="F159" s="41" t="s">
        <v>622</v>
      </c>
      <c r="G159" s="41" t="s">
        <v>622</v>
      </c>
      <c r="H159" s="41" t="s">
        <v>622</v>
      </c>
      <c r="I159" s="41" t="s">
        <v>622</v>
      </c>
      <c r="J159" s="41" t="s">
        <v>622</v>
      </c>
      <c r="K159" s="41" t="s">
        <v>622</v>
      </c>
      <c r="L159" s="41" t="s">
        <v>622</v>
      </c>
      <c r="M159" s="41" t="s">
        <v>622</v>
      </c>
      <c r="N159" s="42" t="n">
        <v>24</v>
      </c>
      <c r="O159" s="42">
        <f>IF(T159=0,24-SUMIF(E159:M159,"RA",$E$9:$M$9),0)</f>
        <v/>
      </c>
      <c r="P159" s="108">
        <f>(SUM(VLOOKUP(E159,$Y$10:$Z$17,2,FALSE)*E$9,VLOOKUP(F159,$Y$10:$Z$17,2,FALSE)*F$9,VLOOKUP(G159,$Y$10:$Z$17,2,FALSE)*G$9,VLOOKUP(H159,$Y$10:$Z$17,2,FALSE)*H$9,VLOOKUP(I159,$Y$10:$Z$17,2,FALSE)*I$9,VLOOKUP(J159,$Y$10:$Z$17,2,FALSE)*J$9,VLOOKUP(K159,$Y$10:$Z$17,2,FALSE)*K$9,VLOOKUP(L159,$Y$10:$Z$17,2,FALSE)*L$9,VLOOKUP(M159,$Y$10:$Z$17,2,FALSE)*M$9))</f>
        <v/>
      </c>
      <c r="Q159" s="44">
        <f>P159/O159</f>
        <v/>
      </c>
      <c r="R159" s="45">
        <f>COUNTIF(E159:M159,"RA")</f>
        <v/>
      </c>
      <c r="S159" s="46">
        <f>COUNTIF(E159:M159,"UA")</f>
        <v/>
      </c>
      <c r="T159" s="46">
        <f>COUNTIF(E159:M159,"WH")</f>
        <v/>
      </c>
      <c r="U159" s="46" t="n"/>
      <c r="V159" s="47">
        <f>IF(R159&lt;&gt;0,"FAIL",IF(S159&gt;0,"AB",IF(T159&gt;0,"WH","PASS")))</f>
        <v/>
      </c>
    </row>
    <row r="160" spans="1:27">
      <c r="A160" s="37" t="n">
        <v>151</v>
      </c>
      <c r="B160" s="138" t="n">
        <v>113217104301</v>
      </c>
      <c r="C160" s="137" t="s">
        <v>38</v>
      </c>
      <c r="D160" s="128" t="s">
        <v>789</v>
      </c>
      <c r="E160" s="41" t="s">
        <v>622</v>
      </c>
      <c r="F160" s="41" t="s">
        <v>622</v>
      </c>
      <c r="G160" s="41" t="s">
        <v>622</v>
      </c>
      <c r="H160" s="41" t="s">
        <v>622</v>
      </c>
      <c r="I160" s="41" t="s">
        <v>622</v>
      </c>
      <c r="J160" s="41" t="s">
        <v>622</v>
      </c>
      <c r="K160" s="41" t="s">
        <v>622</v>
      </c>
      <c r="L160" s="41" t="s">
        <v>622</v>
      </c>
      <c r="M160" s="41" t="s">
        <v>622</v>
      </c>
      <c r="N160" s="42" t="n">
        <v>24</v>
      </c>
      <c r="O160" s="42">
        <f>IF(T160=0,24-SUMIF(E160:M160,"RA",$E$9:$M$9),0)</f>
        <v/>
      </c>
      <c r="P160" s="108">
        <f>(SUM(VLOOKUP(E160,$Y$10:$Z$17,2,FALSE)*E$9,VLOOKUP(F160,$Y$10:$Z$17,2,FALSE)*F$9,VLOOKUP(G160,$Y$10:$Z$17,2,FALSE)*G$9,VLOOKUP(H160,$Y$10:$Z$17,2,FALSE)*H$9,VLOOKUP(I160,$Y$10:$Z$17,2,FALSE)*I$9,VLOOKUP(J160,$Y$10:$Z$17,2,FALSE)*J$9,VLOOKUP(K160,$Y$10:$Z$17,2,FALSE)*K$9,VLOOKUP(L160,$Y$10:$Z$17,2,FALSE)*L$9,VLOOKUP(M160,$Y$10:$Z$17,2,FALSE)*M$9))</f>
        <v/>
      </c>
      <c r="Q160" s="44">
        <f>P160/O160</f>
        <v/>
      </c>
      <c r="R160" s="45">
        <f>COUNTIF(E160:M160,"RA")</f>
        <v/>
      </c>
      <c r="S160" s="46">
        <f>COUNTIF(E160:M160,"UA")</f>
        <v/>
      </c>
      <c r="T160" s="46">
        <f>COUNTIF(E160:M160,"WH")</f>
        <v/>
      </c>
      <c r="U160" s="46" t="n"/>
      <c r="V160" s="47">
        <f>IF(R160&lt;&gt;0,"FAIL",IF(S160&gt;0,"AB",IF(T160&gt;0,"WH","PASS")))</f>
        <v/>
      </c>
    </row>
    <row r="161" spans="1:27">
      <c r="A161" s="37" t="n">
        <v>152</v>
      </c>
      <c r="B161" s="135" t="n">
        <v>113217104701</v>
      </c>
      <c r="C161" s="134" t="s">
        <v>37</v>
      </c>
      <c r="D161" s="136" t="s">
        <v>738</v>
      </c>
      <c r="E161" s="41" t="s">
        <v>803</v>
      </c>
      <c r="F161" s="41" t="s">
        <v>622</v>
      </c>
      <c r="G161" s="41" t="s">
        <v>622</v>
      </c>
      <c r="H161" s="41" t="s">
        <v>622</v>
      </c>
      <c r="I161" s="41" t="s">
        <v>622</v>
      </c>
      <c r="J161" s="41" t="s">
        <v>622</v>
      </c>
      <c r="K161" s="41" t="s">
        <v>622</v>
      </c>
      <c r="L161" s="41" t="s">
        <v>622</v>
      </c>
      <c r="M161" s="41" t="s">
        <v>622</v>
      </c>
      <c r="N161" s="42" t="n">
        <v>24</v>
      </c>
      <c r="O161" s="42">
        <f>IF(T161=0,24-SUMIF(E161:M161,"RA",$E$9:$M$9),0)</f>
        <v/>
      </c>
      <c r="P161" s="108">
        <f>(SUM(VLOOKUP(E161,$Y$10:$Z$17,2,FALSE)*E$9,VLOOKUP(F161,$Y$10:$Z$17,2,FALSE)*F$9,VLOOKUP(G161,$Y$10:$Z$17,2,FALSE)*G$9,VLOOKUP(H161,$Y$10:$Z$17,2,FALSE)*H$9,VLOOKUP(I161,$Y$10:$Z$17,2,FALSE)*I$9,VLOOKUP(J161,$Y$10:$Z$17,2,FALSE)*J$9,VLOOKUP(K161,$Y$10:$Z$17,2,FALSE)*K$9,VLOOKUP(L161,$Y$10:$Z$17,2,FALSE)*L$9,VLOOKUP(M161,$Y$10:$Z$17,2,FALSE)*M$9))</f>
        <v/>
      </c>
      <c r="Q161" s="44">
        <f>P161/O161</f>
        <v/>
      </c>
      <c r="R161" s="45">
        <f>COUNTIF(E161:M161,"RA")</f>
        <v/>
      </c>
      <c r="S161" s="46">
        <f>COUNTIF(E161:M161,"UA")</f>
        <v/>
      </c>
      <c r="T161" s="46">
        <f>COUNTIF(E161:M161,"WH")</f>
        <v/>
      </c>
      <c r="U161" s="46" t="n"/>
      <c r="V161" s="47">
        <f>IF(R161&lt;&gt;0,"FAIL",IF(S161&gt;0,"AB",IF(T161&gt;0,"WH","PASS")))</f>
        <v/>
      </c>
    </row>
    <row customHeight="1" ht="27.75" r="162" s="333" spans="1:27">
      <c r="R162" s="71" t="n"/>
      <c r="S162" s="79" t="n"/>
      <c r="T162" s="79" t="n"/>
      <c r="U162" s="143" t="s">
        <v>55</v>
      </c>
      <c r="V162" s="145">
        <f>COUNTIF($V$10:$V$161,"PASS")</f>
        <v/>
      </c>
    </row>
    <row r="163" spans="1:27">
      <c r="R163" s="71" t="n"/>
      <c r="S163" s="79" t="n"/>
      <c r="T163" s="79" t="n"/>
      <c r="U163" s="145" t="s">
        <v>56</v>
      </c>
      <c r="V163" s="146">
        <f>COUNTIF($V$10:$V$161,"FAIL")</f>
        <v/>
      </c>
    </row>
    <row r="164" spans="1:27">
      <c r="B164" s="73" t="n"/>
      <c r="C164" s="73" t="n"/>
      <c r="D164" s="74" t="n"/>
      <c r="E164" s="27" t="s">
        <v>137</v>
      </c>
      <c r="F164" s="327" t="s">
        <v>140</v>
      </c>
      <c r="G164" s="327" t="s">
        <v>143</v>
      </c>
      <c r="H164" s="327" t="s">
        <v>145</v>
      </c>
      <c r="I164" s="27" t="s">
        <v>148</v>
      </c>
      <c r="J164" s="27" t="s">
        <v>151</v>
      </c>
      <c r="K164" s="27" t="s">
        <v>154</v>
      </c>
      <c r="L164" s="327" t="s">
        <v>157</v>
      </c>
      <c r="M164" s="27" t="s">
        <v>160</v>
      </c>
      <c r="R164" s="71" t="n"/>
      <c r="S164" s="79" t="n"/>
      <c r="T164" s="79" t="n"/>
      <c r="U164" s="145" t="s">
        <v>265</v>
      </c>
      <c r="V164" s="146">
        <f>COUNTIF($V$10:$V$161,"AB")</f>
        <v/>
      </c>
    </row>
    <row customHeight="1" ht="25.5" r="165" s="333" spans="1:27">
      <c r="B165" s="73" t="n"/>
      <c r="C165" s="73" t="n"/>
      <c r="D165" s="74" t="n"/>
      <c r="E165" s="34" t="s">
        <v>610</v>
      </c>
      <c r="F165" s="329" t="s">
        <v>611</v>
      </c>
      <c r="G165" s="329" t="s">
        <v>612</v>
      </c>
      <c r="H165" s="329" t="s">
        <v>613</v>
      </c>
      <c r="I165" s="34" t="s">
        <v>614</v>
      </c>
      <c r="J165" s="34" t="s">
        <v>615</v>
      </c>
      <c r="K165" s="34" t="s">
        <v>616</v>
      </c>
      <c r="L165" s="329" t="s">
        <v>617</v>
      </c>
      <c r="M165" s="34" t="s">
        <v>618</v>
      </c>
      <c r="R165" s="71" t="n"/>
      <c r="S165" s="79" t="n"/>
      <c r="T165" s="79" t="n"/>
      <c r="U165" s="79" t="n"/>
      <c r="V165" s="71" t="n"/>
    </row>
    <row r="166" spans="1:27">
      <c r="B166" s="620" t="s">
        <v>266</v>
      </c>
      <c r="E166" s="78" t="n">
        <v>152</v>
      </c>
      <c r="F166" s="78" t="n">
        <v>152</v>
      </c>
      <c r="G166" s="78" t="n">
        <v>152</v>
      </c>
      <c r="H166" s="78" t="n">
        <v>152</v>
      </c>
      <c r="I166" s="78" t="n">
        <v>152</v>
      </c>
      <c r="J166" s="78" t="n">
        <v>152</v>
      </c>
      <c r="K166" s="78" t="n">
        <v>152</v>
      </c>
      <c r="L166" s="78" t="n">
        <v>152</v>
      </c>
      <c r="M166" s="78" t="n">
        <v>152</v>
      </c>
      <c r="R166" s="81" t="n"/>
      <c r="S166" s="79" t="n"/>
      <c r="T166" s="79" t="n"/>
      <c r="U166" s="82" t="n"/>
      <c r="V166" s="65" t="n"/>
    </row>
    <row r="167" spans="1:27">
      <c r="B167" s="620" t="s">
        <v>268</v>
      </c>
      <c r="E167" s="84">
        <f>COUNTIF(E111:E161,"W")</f>
        <v/>
      </c>
      <c r="F167" s="84">
        <f>COUNTIF(F111:F161,"W")</f>
        <v/>
      </c>
      <c r="G167" s="84">
        <f>COUNTIF(G111:G161,"W")</f>
        <v/>
      </c>
      <c r="H167" s="84">
        <f>COUNTIF(H111:H161,"W")</f>
        <v/>
      </c>
      <c r="I167" s="84">
        <f>COUNTIF(I111:I161,"W")</f>
        <v/>
      </c>
      <c r="J167" s="84">
        <f>COUNTIF(J111:J161,"W")</f>
        <v/>
      </c>
      <c r="K167" s="84">
        <f>COUNTIF(K111:K161,"W")</f>
        <v/>
      </c>
      <c r="L167" s="84">
        <f>COUNTIF(L111:L161,"W")</f>
        <v/>
      </c>
      <c r="M167" s="84">
        <f>COUNTIF(M111:M161,"W")</f>
        <v/>
      </c>
      <c r="R167" s="626" t="s">
        <v>267</v>
      </c>
      <c r="V167" s="147">
        <f>COUNTIF($S$15:$S$65,"&gt;0")</f>
        <v/>
      </c>
    </row>
    <row r="168" spans="1:27">
      <c r="B168" s="620" t="s">
        <v>270</v>
      </c>
      <c r="E168" s="84">
        <f>COUNTIF(E111:E161,"WH")</f>
        <v/>
      </c>
      <c r="F168" s="84">
        <f>COUNTIF(F107:F163,"WH")</f>
        <v/>
      </c>
      <c r="G168" s="84">
        <f>COUNTIF(G107:G163,"WH")</f>
        <v/>
      </c>
      <c r="H168" s="84">
        <f>COUNTIF(H107:H163,"WH")</f>
        <v/>
      </c>
      <c r="I168" s="84">
        <f>COUNTIF(I107:I163,"WH")</f>
        <v/>
      </c>
      <c r="J168" s="84">
        <f>COUNTIF(J107:J163,"WH")</f>
        <v/>
      </c>
      <c r="K168" s="84">
        <f>COUNTIF(K107:K163,"WH")</f>
        <v/>
      </c>
      <c r="L168" s="84">
        <f>COUNTIF(L107:L163,"WH")</f>
        <v/>
      </c>
      <c r="M168" s="84">
        <f>COUNTIF(M107:M163,"WH")</f>
        <v/>
      </c>
      <c r="R168" s="626" t="s">
        <v>269</v>
      </c>
      <c r="V168" s="146" t="n">
        <v>152</v>
      </c>
    </row>
    <row r="169" spans="1:27">
      <c r="B169" s="620" t="s">
        <v>271</v>
      </c>
      <c r="E169" s="84">
        <f>E166-E167-E168</f>
        <v/>
      </c>
      <c r="F169" s="84">
        <f>F166-F167-F168</f>
        <v/>
      </c>
      <c r="G169" s="84">
        <f>G166-G167-G168</f>
        <v/>
      </c>
      <c r="H169" s="84">
        <f>H166-H167-H168</f>
        <v/>
      </c>
      <c r="I169" s="84">
        <f>I166-I167-I168</f>
        <v/>
      </c>
      <c r="J169" s="84">
        <f>J166-J167-J168</f>
        <v/>
      </c>
      <c r="K169" s="84">
        <f>K166-K167-K168</f>
        <v/>
      </c>
      <c r="L169" s="84">
        <f>L166-L167-L168</f>
        <v/>
      </c>
      <c r="M169" s="84">
        <f>M166-M167-M168</f>
        <v/>
      </c>
      <c r="R169" s="626" t="s">
        <v>55</v>
      </c>
      <c r="V169" s="145">
        <f>COUNTIF($V$10:$V$161,"PASS")</f>
        <v/>
      </c>
    </row>
    <row r="170" spans="1:27">
      <c r="B170" s="620" t="s">
        <v>273</v>
      </c>
      <c r="E170" s="84">
        <f>E169-E171</f>
        <v/>
      </c>
      <c r="F170" s="84">
        <f>F169-F171</f>
        <v/>
      </c>
      <c r="G170" s="84">
        <f>G169-G171</f>
        <v/>
      </c>
      <c r="H170" s="84">
        <f>H169-H171</f>
        <v/>
      </c>
      <c r="I170" s="84">
        <f>I169-I171</f>
        <v/>
      </c>
      <c r="J170" s="84">
        <f>J169-J171</f>
        <v/>
      </c>
      <c r="K170" s="84">
        <f>K169-K171</f>
        <v/>
      </c>
      <c r="L170" s="84">
        <f>L169-L171</f>
        <v/>
      </c>
      <c r="M170" s="84">
        <f>M169-M171</f>
        <v/>
      </c>
      <c r="R170" s="626" t="s">
        <v>272</v>
      </c>
      <c r="V170" s="87">
        <f>V163+V164</f>
        <v/>
      </c>
    </row>
    <row r="171" spans="1:27">
      <c r="B171" s="620" t="s">
        <v>274</v>
      </c>
      <c r="E171" s="84">
        <f>COUNTIF(E10:E161,"RA")</f>
        <v/>
      </c>
      <c r="F171" s="84">
        <f>COUNTIF(F10:F161,"RA")</f>
        <v/>
      </c>
      <c r="G171" s="84">
        <f>COUNTIF(G10:G161,"RA")</f>
        <v/>
      </c>
      <c r="H171" s="84">
        <f>COUNTIF(H10:H161,"RA")</f>
        <v/>
      </c>
      <c r="I171" s="84">
        <f>COUNTIF(I10:I161,"RA")</f>
        <v/>
      </c>
      <c r="J171" s="84">
        <f>COUNTIF(J10:J161,"RA")</f>
        <v/>
      </c>
      <c r="K171" s="84">
        <f>COUNTIF(K10:K161,"RA")</f>
        <v/>
      </c>
      <c r="L171" s="84">
        <f>COUNTIF(L10:L161,"RA")</f>
        <v/>
      </c>
      <c r="M171" s="84">
        <f>COUNTIF(M10:M161,"RA")</f>
        <v/>
      </c>
      <c r="R171" s="627" t="s">
        <v>57</v>
      </c>
      <c r="V171" s="89">
        <f>V169/V168*100</f>
        <v/>
      </c>
    </row>
    <row r="172" spans="1:27">
      <c r="B172" s="630" t="s">
        <v>684</v>
      </c>
      <c r="E172" s="84">
        <f>COUNTIF(E$10:E$161,"O")</f>
        <v/>
      </c>
      <c r="F172" s="84">
        <f>COUNTIF(F10:F161,"O")</f>
        <v/>
      </c>
      <c r="G172" s="84">
        <f>COUNTIF(G10:G161,"O")</f>
        <v/>
      </c>
      <c r="H172" s="84">
        <f>COUNTIF(H10:H161,"O")</f>
        <v/>
      </c>
      <c r="I172" s="84">
        <f>COUNTIF(I10:I161,"O")</f>
        <v/>
      </c>
      <c r="J172" s="84">
        <f>COUNTIF(J10:J161,"O")</f>
        <v/>
      </c>
      <c r="K172" s="84">
        <f>COUNTIF(K10:K161,"O")</f>
        <v/>
      </c>
      <c r="L172" s="84">
        <f>COUNTIF(L10:L161,"O")</f>
        <v/>
      </c>
      <c r="M172" s="84">
        <f>COUNTIF(M10:M161,"O")</f>
        <v/>
      </c>
    </row>
    <row r="173" spans="1:27">
      <c r="B173" s="630" t="s">
        <v>685</v>
      </c>
      <c r="E173" s="84">
        <f>COUNTIF(E$10:E$161,"A+")</f>
        <v/>
      </c>
      <c r="F173" s="84">
        <f>COUNTIF(F$10:F$161,"A+")</f>
        <v/>
      </c>
      <c r="G173" s="84">
        <f>COUNTIF(G$10:G$161,"A+")</f>
        <v/>
      </c>
      <c r="H173" s="84">
        <f>COUNTIF(H$10:H$161,"A+")</f>
        <v/>
      </c>
      <c r="I173" s="84">
        <f>COUNTIF(I$10:I$161,"A+")</f>
        <v/>
      </c>
      <c r="J173" s="84">
        <f>COUNTIF(J$10:J$161,"A+")</f>
        <v/>
      </c>
      <c r="K173" s="84">
        <f>COUNTIF(K$10:K$161,"A+")</f>
        <v/>
      </c>
      <c r="L173" s="84">
        <f>COUNTIF(L$10:L$161,"A+")</f>
        <v/>
      </c>
      <c r="M173" s="84">
        <f>COUNTIF(M$10:M$161,"A+")</f>
        <v/>
      </c>
    </row>
    <row r="174" spans="1:27">
      <c r="B174" s="630" t="s">
        <v>276</v>
      </c>
      <c r="E174" s="84">
        <f>COUNTIF(E$10:E$161,"A")</f>
        <v/>
      </c>
      <c r="F174" s="84">
        <f>COUNTIF(F$10:F$161,"A")</f>
        <v/>
      </c>
      <c r="G174" s="84">
        <f>COUNTIF(G$10:G$161,"A")</f>
        <v/>
      </c>
      <c r="H174" s="84">
        <f>COUNTIF(H$10:H$161,"A")</f>
        <v/>
      </c>
      <c r="I174" s="84">
        <f>COUNTIF(I$10:I$161,"A")</f>
        <v/>
      </c>
      <c r="J174" s="84">
        <f>COUNTIF(J$10:J$161,"A")</f>
        <v/>
      </c>
      <c r="K174" s="84">
        <f>COUNTIF(K$10:K$161,"A")</f>
        <v/>
      </c>
      <c r="L174" s="84">
        <f>COUNTIF(L$10:L$161,"A")</f>
        <v/>
      </c>
      <c r="M174" s="84">
        <f>COUNTIF(M$10:M$161,"A")</f>
        <v/>
      </c>
    </row>
    <row r="175" spans="1:27">
      <c r="B175" s="630" t="s">
        <v>686</v>
      </c>
      <c r="E175" s="84">
        <f>COUNTIF(E$10:E$161,"B+")</f>
        <v/>
      </c>
      <c r="F175" s="84">
        <f>COUNTIF(F$10:F$161,"B+")</f>
        <v/>
      </c>
      <c r="G175" s="84">
        <f>COUNTIF(G$10:G$161,"B+")</f>
        <v/>
      </c>
      <c r="H175" s="84">
        <f>COUNTIF(H$10:H$161,"B+")</f>
        <v/>
      </c>
      <c r="I175" s="84">
        <f>COUNTIF(I$10:I$161,"B+")</f>
        <v/>
      </c>
      <c r="J175" s="84">
        <f>COUNTIF(J$10:J$161,"B+")</f>
        <v/>
      </c>
      <c r="K175" s="84">
        <f>COUNTIF(K$10:K$161,"B+")</f>
        <v/>
      </c>
      <c r="L175" s="84">
        <f>COUNTIF(L$10:L$161,"B+")</f>
        <v/>
      </c>
      <c r="M175" s="84">
        <f>COUNTIF(M$10:M$161,"B+")</f>
        <v/>
      </c>
    </row>
    <row r="176" spans="1:27">
      <c r="B176" s="630" t="s">
        <v>277</v>
      </c>
      <c r="E176" s="84">
        <f>COUNTIF(E$10:E$161,"B")</f>
        <v/>
      </c>
      <c r="F176" s="84">
        <f>COUNTIF(F$10:F$161,"B")</f>
        <v/>
      </c>
      <c r="G176" s="84">
        <f>COUNTIF(G$10:G$161,"B")</f>
        <v/>
      </c>
      <c r="H176" s="84">
        <f>COUNTIF(H$10:H$161,"B")</f>
        <v/>
      </c>
      <c r="I176" s="84">
        <f>COUNTIF(I$10:I$161,"B")</f>
        <v/>
      </c>
      <c r="J176" s="84">
        <f>COUNTIF(J$10:J$161,"B")</f>
        <v/>
      </c>
      <c r="K176" s="84">
        <f>COUNTIF(K$10:K$161,"B")</f>
        <v/>
      </c>
      <c r="L176" s="84">
        <f>COUNTIF(L$10:L$161,"B")</f>
        <v/>
      </c>
      <c r="M176" s="84">
        <f>COUNTIF(M$10:M$161,"B")</f>
        <v/>
      </c>
    </row>
    <row r="177" spans="1:27">
      <c r="B177" s="630" t="s">
        <v>687</v>
      </c>
      <c r="E177" s="84">
        <f>COUNTIF(E$10:E$161,"RA")</f>
        <v/>
      </c>
      <c r="F177" s="84">
        <f>COUNTIF(F$10:F$161,"RA")</f>
        <v/>
      </c>
      <c r="G177" s="84">
        <f>COUNTIF(G$10:G$161,"RA")</f>
        <v/>
      </c>
      <c r="H177" s="84">
        <f>COUNTIF(H$10:H$161,"RA")</f>
        <v/>
      </c>
      <c r="I177" s="84">
        <f>COUNTIF(I$10:I$161,"RA")</f>
        <v/>
      </c>
      <c r="J177" s="84">
        <f>COUNTIF(J$10:J$161,"RA")</f>
        <v/>
      </c>
      <c r="K177" s="84">
        <f>COUNTIF(K$10:K$161,"RA")</f>
        <v/>
      </c>
      <c r="L177" s="84">
        <f>COUNTIF(L$10:L$161,"RA")</f>
        <v/>
      </c>
      <c r="M177" s="84">
        <f>COUNTIF(M$10:M$161,"RA")</f>
        <v/>
      </c>
    </row>
    <row r="178" spans="1:27">
      <c r="B178" s="620" t="s">
        <v>57</v>
      </c>
      <c r="E178" s="94">
        <f>E170/E169*100</f>
        <v/>
      </c>
      <c r="F178" s="94">
        <f>F170/F169*100</f>
        <v/>
      </c>
      <c r="G178" s="94">
        <f>G170/G169*100</f>
        <v/>
      </c>
      <c r="H178" s="94">
        <f>H170/H169*100</f>
        <v/>
      </c>
      <c r="I178" s="94">
        <f>I170/I169*100</f>
        <v/>
      </c>
      <c r="J178" s="94">
        <f>J170/J169*100</f>
        <v/>
      </c>
      <c r="K178" s="94">
        <f>K170/K169*100</f>
        <v/>
      </c>
      <c r="L178" s="94">
        <f>L170/L169*100</f>
        <v/>
      </c>
      <c r="M178" s="94">
        <f>M170/M169*100</f>
        <v/>
      </c>
    </row>
    <row r="179" spans="1:27">
      <c r="B179" s="620" t="s">
        <v>282</v>
      </c>
      <c r="E179" s="94">
        <f>((SUM(E172*10,E173*9,E174*8,E175*7,E176*6)))/E169</f>
        <v/>
      </c>
      <c r="F179" s="94">
        <f>((SUM(F172*10,F173*9,F174*8,F175*7,F176*6)))/F169</f>
        <v/>
      </c>
      <c r="G179" s="94">
        <f>((SUM(G172*10,G173*9,G174*8,G175*7,G176*6)))/G169</f>
        <v/>
      </c>
      <c r="H179" s="94">
        <f>((SUM(H172*10,H173*9,H174*8,H175*7,H176*6)))/H169</f>
        <v/>
      </c>
      <c r="I179" s="94">
        <f>((SUM(I172*10,I173*9,I174*8,I175*7,I176*6)))/I169</f>
        <v/>
      </c>
      <c r="J179" s="94">
        <f>((SUM(J172*10,J173*9,J174*8,J175*7,J176*6)))/J169</f>
        <v/>
      </c>
      <c r="K179" s="94">
        <f>((SUM(K172*10,K173*9,K174*8,K175*7,K176*6)))/K169</f>
        <v/>
      </c>
      <c r="L179" s="94">
        <f>((SUM(L172*10,L173*9,L174*8,L175*7,L176*6)))/L169</f>
        <v/>
      </c>
      <c r="M179" s="94">
        <f>((SUM(M172*10,M173*9,M174*8,M175*7,M176*6)))/M169</f>
        <v/>
      </c>
    </row>
    <row r="180" spans="1:27">
      <c r="B180" s="620" t="s">
        <v>283</v>
      </c>
      <c r="E180" s="84">
        <f>IF(E172&gt;0,"O",IF(E173&gt;0,"A+",IF(E174&gt;0,"A",IF(E175&gt;0,"B+",IF(E176&gt;0,"B")))))</f>
        <v/>
      </c>
      <c r="F180" s="84">
        <f>IF(F172&gt;0,"O",IF(F173&gt;0,"A+",IF(F174&gt;0,"A",IF(F175&gt;0,"B+",IF(F176&gt;0,"B")))))</f>
        <v/>
      </c>
      <c r="G180" s="84">
        <f>IF(G172&gt;0,"O",IF(G173&gt;0,"A+",IF(G174&gt;0,"A",IF(G175&gt;0,"B+",IF(G176&gt;0,"B")))))</f>
        <v/>
      </c>
      <c r="H180" s="84">
        <f>IF(H172&gt;0,"O",IF(H173&gt;0,"A+",IF(H174&gt;0,"A",IF(H175&gt;0,"B+",IF(H176&gt;0,"B")))))</f>
        <v/>
      </c>
      <c r="I180" s="84">
        <f>IF(I172&gt;0,"O",IF(I173&gt;0,"A+",IF(I174&gt;0,"A",IF(I175&gt;0,"B+",IF(I176&gt;0,"B")))))</f>
        <v/>
      </c>
      <c r="J180" s="84">
        <f>IF(J172&gt;0,"O",IF(J173&gt;0,"A+",IF(J174&gt;0,"A",IF(J175&gt;0,"B+",IF(J176&gt;0,"B")))))</f>
        <v/>
      </c>
      <c r="K180" s="84">
        <f>IF(K172&gt;0,"O",IF(K173&gt;0,"A+",IF(K174&gt;0,"A",IF(K175&gt;0,"B+",IF(K176&gt;0,"B")))))</f>
        <v/>
      </c>
      <c r="L180" s="84">
        <f>IF(L172&gt;0,"O",IF(L173&gt;0,"A+",IF(L174&gt;0,"A",IF(L175&gt;0,"B+",IF(L176&gt;0,"B")))))</f>
        <v/>
      </c>
      <c r="M180" s="84">
        <f>IF(M172&gt;0,"O",IF(M173&gt;0,"A+",IF(M174&gt;0,"A",IF(M175&gt;0,"B+",IF(M176&gt;0,"B")))))</f>
        <v/>
      </c>
    </row>
    <row r="181" spans="1:27">
      <c r="B181" s="620" t="s">
        <v>284</v>
      </c>
      <c r="E181" s="84">
        <f>IF(E177&gt;0,"RA",IF(E176&gt;0,"B",IF(E175&gt;0,"B+",IF(E174&gt;0,"A",IF(E173&gt;0,"A+",IF(E172&gt;0,"O"))))))</f>
        <v/>
      </c>
      <c r="F181" s="84">
        <f>IF(F177&gt;0,"RA",IF(F176&gt;0,"B",IF(F175&gt;0,"B+",IF(F174&gt;0,"A",IF(F173&gt;0,"A+",IF(F172&gt;0,"O"))))))</f>
        <v/>
      </c>
      <c r="G181" s="84">
        <f>IF(G177&gt;0,"RA",IF(G176&gt;0,"B",IF(G175&gt;0,"B+",IF(G174&gt;0,"A",IF(G173&gt;0,"A+",IF(G172&gt;0,"O"))))))</f>
        <v/>
      </c>
      <c r="H181" s="84">
        <f>IF(H177&gt;0,"RA",IF(H176&gt;0,"B",IF(H175&gt;0,"B+",IF(H174&gt;0,"A",IF(H173&gt;0,"A+",IF(H172&gt;0,"O"))))))</f>
        <v/>
      </c>
      <c r="I181" s="84">
        <f>IF(I177&gt;0,"RA",IF(I176&gt;0,"B",IF(I175&gt;0,"B+",IF(I174&gt;0,"A",IF(I173&gt;0,"A+",IF(I172&gt;0,"O"))))))</f>
        <v/>
      </c>
      <c r="J181" s="84">
        <f>IF(J177&gt;0,"RA",IF(J176&gt;0,"B",IF(J175&gt;0,"B+",IF(J174&gt;0,"A",IF(J173&gt;0,"A+",IF(J172&gt;0,"O"))))))</f>
        <v/>
      </c>
      <c r="K181" s="84">
        <f>IF(K177&gt;0,"RA",IF(K176&gt;0,"B",IF(K175&gt;0,"B+",IF(K174&gt;0,"A",IF(K173&gt;0,"A+",IF(K172&gt;0,"O"))))))</f>
        <v/>
      </c>
      <c r="L181" s="84">
        <f>IF(L177&gt;0,"RA",IF(L176&gt;0,"B",IF(L175&gt;0,"B+",IF(L174&gt;0,"A",IF(L173&gt;0,"A+",IF(L172&gt;0,"O"))))))</f>
        <v/>
      </c>
      <c r="M181" s="84">
        <f>IF(M177&gt;0,"RA",IF(M176&gt;0,"B",IF(M175&gt;0,"B+",IF(M174&gt;0,"A",IF(M173&gt;0,"A+",IF(M172&gt;0,"O"))))))</f>
        <v/>
      </c>
    </row>
    <row r="187" spans="1:27">
      <c r="B187" s="520" t="s">
        <v>103</v>
      </c>
      <c r="C187" s="520" t="s">
        <v>52</v>
      </c>
    </row>
    <row r="188" spans="1:27">
      <c r="B188" s="108" t="s">
        <v>137</v>
      </c>
      <c r="C188" s="558" t="s">
        <v>138</v>
      </c>
    </row>
    <row r="189" spans="1:27">
      <c r="B189" s="108" t="s">
        <v>140</v>
      </c>
      <c r="C189" s="560" t="s">
        <v>141</v>
      </c>
    </row>
    <row r="190" spans="1:27">
      <c r="B190" s="108" t="s">
        <v>143</v>
      </c>
      <c r="C190" s="560" t="s">
        <v>144</v>
      </c>
    </row>
    <row r="191" spans="1:27">
      <c r="B191" s="108" t="s">
        <v>145</v>
      </c>
      <c r="C191" s="560" t="s">
        <v>146</v>
      </c>
    </row>
    <row r="192" spans="1:27">
      <c r="B192" s="108" t="s">
        <v>148</v>
      </c>
      <c r="C192" s="558" t="s">
        <v>149</v>
      </c>
    </row>
    <row r="193" spans="1:27">
      <c r="B193" s="108" t="s">
        <v>151</v>
      </c>
      <c r="C193" s="558" t="s">
        <v>152</v>
      </c>
    </row>
    <row r="194" spans="1:27">
      <c r="B194" s="108" t="s">
        <v>154</v>
      </c>
      <c r="C194" s="558" t="s">
        <v>155</v>
      </c>
    </row>
    <row r="195" spans="1:27">
      <c r="B195" s="108" t="s">
        <v>157</v>
      </c>
      <c r="C195" s="560" t="s">
        <v>158</v>
      </c>
    </row>
    <row r="196" spans="1:27">
      <c r="B196" s="108" t="s">
        <v>160</v>
      </c>
      <c r="C196" s="558" t="s">
        <v>122</v>
      </c>
    </row>
  </sheetData>
  <autoFilter ref="A9:AA181"/>
  <mergeCells count="31">
    <mergeCell ref="C194:F194"/>
    <mergeCell ref="C195:F195"/>
    <mergeCell ref="C196:F196"/>
    <mergeCell ref="C187:F187"/>
    <mergeCell ref="C188:F188"/>
    <mergeCell ref="C189:F189"/>
    <mergeCell ref="C190:F190"/>
    <mergeCell ref="C191:F191"/>
    <mergeCell ref="C192:F192"/>
    <mergeCell ref="C193:F193"/>
    <mergeCell ref="R167:U167"/>
    <mergeCell ref="R168:U168"/>
    <mergeCell ref="R169:U169"/>
    <mergeCell ref="R170:U170"/>
    <mergeCell ref="R171:U171"/>
    <mergeCell ref="B181:D181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</mergeCells>
  <conditionalFormatting sqref="D65:D110">
    <cfRule dxfId="15" operator="lessThan" priority="36" type="cellIs">
      <formula>50</formula>
    </cfRule>
    <cfRule dxfId="11" operator="equal" priority="35" type="cellIs">
      <formula>(((#REF!)))</formula>
    </cfRule>
    <cfRule dxfId="13" operator="lessThan" priority="34" type="cellIs">
      <formula>50</formula>
    </cfRule>
    <cfRule dxfId="11" operator="equal" priority="33" type="cellIs">
      <formula>"AB"</formula>
    </cfRule>
    <cfRule dxfId="11" operator="equal" priority="32" type="cellIs">
      <formula>(((#REF!)))</formula>
    </cfRule>
  </conditionalFormatting>
  <conditionalFormatting sqref="B111:B161">
    <cfRule dxfId="3" operator="lessThan" priority="31" stopIfTrue="1" type="cellIs">
      <formula>50</formula>
    </cfRule>
    <cfRule dxfId="9" operator="equal" priority="30" type="cellIs">
      <formula>(((#REF!)))</formula>
    </cfRule>
    <cfRule dxfId="8" operator="lessThan" priority="29" type="cellIs">
      <formula>50</formula>
    </cfRule>
    <cfRule dxfId="7" operator="equal" priority="28" stopIfTrue="1" type="cellIs">
      <formula>"AB"</formula>
    </cfRule>
    <cfRule dxfId="5" operator="equal" priority="27" type="cellIs">
      <formula>(((#REF!)))</formula>
    </cfRule>
    <cfRule dxfId="5" operator="equal" priority="26" type="cellIs">
      <formula>"AB"</formula>
    </cfRule>
  </conditionalFormatting>
  <conditionalFormatting sqref="E10:O161">
    <cfRule dxfId="3" operator="equal" priority="25" stopIfTrue="1" type="cellIs">
      <formula>"U"</formula>
    </cfRule>
  </conditionalFormatting>
  <conditionalFormatting sqref="E10:M161">
    <cfRule dxfId="3" operator="equal" priority="24" type="cellIs">
      <formula>"RA"</formula>
    </cfRule>
  </conditionalFormatting>
  <conditionalFormatting sqref="R61:R62 R163:R165">
    <cfRule dxfId="2" operator="notEqual" priority="12" stopIfTrue="1" type="cellIs">
      <formula>0</formula>
    </cfRule>
  </conditionalFormatting>
  <conditionalFormatting sqref="V61:V62 R169:T170 R171 V163:V164 V170:V171">
    <cfRule dxfId="1" operator="equal" priority="11" type="cellIs">
      <formula>"U"</formula>
    </cfRule>
  </conditionalFormatting>
  <conditionalFormatting sqref="V61:V62 V163:V164 R171 R169:U170 V170:V171">
    <cfRule dxfId="0" operator="equal" priority="10" type="cellIs">
      <formula>"U"</formula>
    </cfRule>
  </conditionalFormatting>
  <dataValidations count="1">
    <dataValidation allowBlank="0" operator="lessThanOrEqual" showErrorMessage="1" showInputMessage="1" sqref="B10:B13 B164:C165 C111:C161 B116:B161 B66:B114 B15:B64 C10:C60" type="textLength">
      <formula1>100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Q54"/>
  <sheetViews>
    <sheetView topLeftCell="B7" workbookViewId="0">
      <selection activeCell="B8" sqref="B8:C8"/>
    </sheetView>
  </sheetViews>
  <sheetFormatPr baseColWidth="8" defaultRowHeight="15" outlineLevelCol="0"/>
  <cols>
    <col customWidth="1" max="1" min="1" style="335" width="5.5703125"/>
    <col customWidth="1" max="2" min="2" style="335" width="15"/>
    <col customWidth="1" max="3" min="3" style="335" width="10.85546875"/>
    <col customWidth="1" max="4" min="4" style="335" width="10"/>
    <col customWidth="1" max="6" min="5" style="335" width="8.42578125"/>
    <col customWidth="1" max="7" min="7" style="335" width="11.7109375"/>
    <col customWidth="1" max="8" min="8" style="335" width="9.140625"/>
    <col customWidth="1" max="9" min="9" style="335" width="8.7109375"/>
    <col customWidth="1" max="10" min="10" style="335" width="8.85546875"/>
    <col customWidth="1" max="11" min="11" style="335" width="8.140625"/>
    <col customWidth="1" max="12" min="12" style="335" width="6.85546875"/>
    <col customWidth="1" max="16" min="13" style="335" width="9.140625"/>
    <col customWidth="1" max="258" min="17" style="335" width="9.140625"/>
    <col customWidth="1" max="259" min="259" style="335" width="21.7109375"/>
    <col customWidth="1" max="260" min="260" style="335" width="13.42578125"/>
    <col customWidth="1" max="261" min="261" style="335" width="15.7109375"/>
    <col customWidth="1" max="262" min="262" style="335" width="12"/>
    <col customWidth="1" max="263" min="263" style="335" width="10.7109375"/>
    <col customWidth="1" max="264" min="264" style="335" width="10.28515625"/>
    <col customWidth="1" max="265" min="265" style="335" width="10.5703125"/>
    <col customWidth="1" max="266" min="266" style="335" width="13.28515625"/>
    <col customWidth="1" max="514" min="267" style="335" width="9.140625"/>
    <col customWidth="1" max="515" min="515" style="335" width="21.7109375"/>
    <col customWidth="1" max="516" min="516" style="335" width="13.42578125"/>
    <col customWidth="1" max="517" min="517" style="335" width="15.7109375"/>
    <col customWidth="1" max="518" min="518" style="335" width="12"/>
    <col customWidth="1" max="519" min="519" style="335" width="10.7109375"/>
    <col customWidth="1" max="520" min="520" style="335" width="10.28515625"/>
    <col customWidth="1" max="521" min="521" style="335" width="10.5703125"/>
    <col customWidth="1" max="522" min="522" style="335" width="13.28515625"/>
    <col customWidth="1" max="770" min="523" style="335" width="9.140625"/>
    <col customWidth="1" max="771" min="771" style="335" width="21.7109375"/>
    <col customWidth="1" max="772" min="772" style="335" width="13.42578125"/>
    <col customWidth="1" max="773" min="773" style="335" width="15.7109375"/>
    <col customWidth="1" max="774" min="774" style="335" width="12"/>
    <col customWidth="1" max="775" min="775" style="335" width="10.7109375"/>
    <col customWidth="1" max="776" min="776" style="335" width="10.28515625"/>
    <col customWidth="1" max="777" min="777" style="335" width="10.5703125"/>
    <col customWidth="1" max="778" min="778" style="335" width="13.28515625"/>
    <col customWidth="1" max="1026" min="779" style="335" width="9.140625"/>
    <col customWidth="1" max="1027" min="1027" style="335" width="21.7109375"/>
    <col customWidth="1" max="1028" min="1028" style="335" width="13.42578125"/>
    <col customWidth="1" max="1029" min="1029" style="335" width="15.7109375"/>
    <col customWidth="1" max="1030" min="1030" style="335" width="12"/>
    <col customWidth="1" max="1031" min="1031" style="335" width="10.7109375"/>
    <col customWidth="1" max="1032" min="1032" style="335" width="10.28515625"/>
    <col customWidth="1" max="1033" min="1033" style="335" width="10.5703125"/>
    <col customWidth="1" max="1034" min="1034" style="335" width="13.28515625"/>
    <col customWidth="1" max="1282" min="1035" style="335" width="9.140625"/>
    <col customWidth="1" max="1283" min="1283" style="335" width="21.7109375"/>
    <col customWidth="1" max="1284" min="1284" style="335" width="13.42578125"/>
    <col customWidth="1" max="1285" min="1285" style="335" width="15.7109375"/>
    <col customWidth="1" max="1286" min="1286" style="335" width="12"/>
    <col customWidth="1" max="1287" min="1287" style="335" width="10.7109375"/>
    <col customWidth="1" max="1288" min="1288" style="335" width="10.28515625"/>
    <col customWidth="1" max="1289" min="1289" style="335" width="10.5703125"/>
    <col customWidth="1" max="1290" min="1290" style="335" width="13.28515625"/>
    <col customWidth="1" max="1538" min="1291" style="335" width="9.140625"/>
    <col customWidth="1" max="1539" min="1539" style="335" width="21.7109375"/>
    <col customWidth="1" max="1540" min="1540" style="335" width="13.42578125"/>
    <col customWidth="1" max="1541" min="1541" style="335" width="15.7109375"/>
    <col customWidth="1" max="1542" min="1542" style="335" width="12"/>
    <col customWidth="1" max="1543" min="1543" style="335" width="10.7109375"/>
    <col customWidth="1" max="1544" min="1544" style="335" width="10.28515625"/>
    <col customWidth="1" max="1545" min="1545" style="335" width="10.5703125"/>
    <col customWidth="1" max="1546" min="1546" style="335" width="13.28515625"/>
    <col customWidth="1" max="1794" min="1547" style="335" width="9.140625"/>
    <col customWidth="1" max="1795" min="1795" style="335" width="21.7109375"/>
    <col customWidth="1" max="1796" min="1796" style="335" width="13.42578125"/>
    <col customWidth="1" max="1797" min="1797" style="335" width="15.7109375"/>
    <col customWidth="1" max="1798" min="1798" style="335" width="12"/>
    <col customWidth="1" max="1799" min="1799" style="335" width="10.7109375"/>
    <col customWidth="1" max="1800" min="1800" style="335" width="10.28515625"/>
    <col customWidth="1" max="1801" min="1801" style="335" width="10.5703125"/>
    <col customWidth="1" max="1802" min="1802" style="335" width="13.28515625"/>
    <col customWidth="1" max="2050" min="1803" style="335" width="9.140625"/>
    <col customWidth="1" max="2051" min="2051" style="335" width="21.7109375"/>
    <col customWidth="1" max="2052" min="2052" style="335" width="13.42578125"/>
    <col customWidth="1" max="2053" min="2053" style="335" width="15.7109375"/>
    <col customWidth="1" max="2054" min="2054" style="335" width="12"/>
    <col customWidth="1" max="2055" min="2055" style="335" width="10.7109375"/>
    <col customWidth="1" max="2056" min="2056" style="335" width="10.28515625"/>
    <col customWidth="1" max="2057" min="2057" style="335" width="10.5703125"/>
    <col customWidth="1" max="2058" min="2058" style="335" width="13.28515625"/>
    <col customWidth="1" max="2306" min="2059" style="335" width="9.140625"/>
    <col customWidth="1" max="2307" min="2307" style="335" width="21.7109375"/>
    <col customWidth="1" max="2308" min="2308" style="335" width="13.42578125"/>
    <col customWidth="1" max="2309" min="2309" style="335" width="15.7109375"/>
    <col customWidth="1" max="2310" min="2310" style="335" width="12"/>
    <col customWidth="1" max="2311" min="2311" style="335" width="10.7109375"/>
    <col customWidth="1" max="2312" min="2312" style="335" width="10.28515625"/>
    <col customWidth="1" max="2313" min="2313" style="335" width="10.5703125"/>
    <col customWidth="1" max="2314" min="2314" style="335" width="13.28515625"/>
    <col customWidth="1" max="2562" min="2315" style="335" width="9.140625"/>
    <col customWidth="1" max="2563" min="2563" style="335" width="21.7109375"/>
    <col customWidth="1" max="2564" min="2564" style="335" width="13.42578125"/>
    <col customWidth="1" max="2565" min="2565" style="335" width="15.7109375"/>
    <col customWidth="1" max="2566" min="2566" style="335" width="12"/>
    <col customWidth="1" max="2567" min="2567" style="335" width="10.7109375"/>
    <col customWidth="1" max="2568" min="2568" style="335" width="10.28515625"/>
    <col customWidth="1" max="2569" min="2569" style="335" width="10.5703125"/>
    <col customWidth="1" max="2570" min="2570" style="335" width="13.28515625"/>
    <col customWidth="1" max="2818" min="2571" style="335" width="9.140625"/>
    <col customWidth="1" max="2819" min="2819" style="335" width="21.7109375"/>
    <col customWidth="1" max="2820" min="2820" style="335" width="13.42578125"/>
    <col customWidth="1" max="2821" min="2821" style="335" width="15.7109375"/>
    <col customWidth="1" max="2822" min="2822" style="335" width="12"/>
    <col customWidth="1" max="2823" min="2823" style="335" width="10.7109375"/>
    <col customWidth="1" max="2824" min="2824" style="335" width="10.28515625"/>
    <col customWidth="1" max="2825" min="2825" style="335" width="10.5703125"/>
    <col customWidth="1" max="2826" min="2826" style="335" width="13.28515625"/>
    <col customWidth="1" max="3074" min="2827" style="335" width="9.140625"/>
    <col customWidth="1" max="3075" min="3075" style="335" width="21.7109375"/>
    <col customWidth="1" max="3076" min="3076" style="335" width="13.42578125"/>
    <col customWidth="1" max="3077" min="3077" style="335" width="15.7109375"/>
    <col customWidth="1" max="3078" min="3078" style="335" width="12"/>
    <col customWidth="1" max="3079" min="3079" style="335" width="10.7109375"/>
    <col customWidth="1" max="3080" min="3080" style="335" width="10.28515625"/>
    <col customWidth="1" max="3081" min="3081" style="335" width="10.5703125"/>
    <col customWidth="1" max="3082" min="3082" style="335" width="13.28515625"/>
    <col customWidth="1" max="3330" min="3083" style="335" width="9.140625"/>
    <col customWidth="1" max="3331" min="3331" style="335" width="21.7109375"/>
    <col customWidth="1" max="3332" min="3332" style="335" width="13.42578125"/>
    <col customWidth="1" max="3333" min="3333" style="335" width="15.7109375"/>
    <col customWidth="1" max="3334" min="3334" style="335" width="12"/>
    <col customWidth="1" max="3335" min="3335" style="335" width="10.7109375"/>
    <col customWidth="1" max="3336" min="3336" style="335" width="10.28515625"/>
    <col customWidth="1" max="3337" min="3337" style="335" width="10.5703125"/>
    <col customWidth="1" max="3338" min="3338" style="335" width="13.28515625"/>
    <col customWidth="1" max="3586" min="3339" style="335" width="9.140625"/>
    <col customWidth="1" max="3587" min="3587" style="335" width="21.7109375"/>
    <col customWidth="1" max="3588" min="3588" style="335" width="13.42578125"/>
    <col customWidth="1" max="3589" min="3589" style="335" width="15.7109375"/>
    <col customWidth="1" max="3590" min="3590" style="335" width="12"/>
    <col customWidth="1" max="3591" min="3591" style="335" width="10.7109375"/>
    <col customWidth="1" max="3592" min="3592" style="335" width="10.28515625"/>
    <col customWidth="1" max="3593" min="3593" style="335" width="10.5703125"/>
    <col customWidth="1" max="3594" min="3594" style="335" width="13.28515625"/>
    <col customWidth="1" max="3842" min="3595" style="335" width="9.140625"/>
    <col customWidth="1" max="3843" min="3843" style="335" width="21.7109375"/>
    <col customWidth="1" max="3844" min="3844" style="335" width="13.42578125"/>
    <col customWidth="1" max="3845" min="3845" style="335" width="15.7109375"/>
    <col customWidth="1" max="3846" min="3846" style="335" width="12"/>
    <col customWidth="1" max="3847" min="3847" style="335" width="10.7109375"/>
    <col customWidth="1" max="3848" min="3848" style="335" width="10.28515625"/>
    <col customWidth="1" max="3849" min="3849" style="335" width="10.5703125"/>
    <col customWidth="1" max="3850" min="3850" style="335" width="13.28515625"/>
    <col customWidth="1" max="4098" min="3851" style="335" width="9.140625"/>
    <col customWidth="1" max="4099" min="4099" style="335" width="21.7109375"/>
    <col customWidth="1" max="4100" min="4100" style="335" width="13.42578125"/>
    <col customWidth="1" max="4101" min="4101" style="335" width="15.7109375"/>
    <col customWidth="1" max="4102" min="4102" style="335" width="12"/>
    <col customWidth="1" max="4103" min="4103" style="335" width="10.7109375"/>
    <col customWidth="1" max="4104" min="4104" style="335" width="10.28515625"/>
    <col customWidth="1" max="4105" min="4105" style="335" width="10.5703125"/>
    <col customWidth="1" max="4106" min="4106" style="335" width="13.28515625"/>
    <col customWidth="1" max="4354" min="4107" style="335" width="9.140625"/>
    <col customWidth="1" max="4355" min="4355" style="335" width="21.7109375"/>
    <col customWidth="1" max="4356" min="4356" style="335" width="13.42578125"/>
    <col customWidth="1" max="4357" min="4357" style="335" width="15.7109375"/>
    <col customWidth="1" max="4358" min="4358" style="335" width="12"/>
    <col customWidth="1" max="4359" min="4359" style="335" width="10.7109375"/>
    <col customWidth="1" max="4360" min="4360" style="335" width="10.28515625"/>
    <col customWidth="1" max="4361" min="4361" style="335" width="10.5703125"/>
    <col customWidth="1" max="4362" min="4362" style="335" width="13.28515625"/>
    <col customWidth="1" max="4610" min="4363" style="335" width="9.140625"/>
    <col customWidth="1" max="4611" min="4611" style="335" width="21.7109375"/>
    <col customWidth="1" max="4612" min="4612" style="335" width="13.42578125"/>
    <col customWidth="1" max="4613" min="4613" style="335" width="15.7109375"/>
    <col customWidth="1" max="4614" min="4614" style="335" width="12"/>
    <col customWidth="1" max="4615" min="4615" style="335" width="10.7109375"/>
    <col customWidth="1" max="4616" min="4616" style="335" width="10.28515625"/>
    <col customWidth="1" max="4617" min="4617" style="335" width="10.5703125"/>
    <col customWidth="1" max="4618" min="4618" style="335" width="13.28515625"/>
    <col customWidth="1" max="4866" min="4619" style="335" width="9.140625"/>
    <col customWidth="1" max="4867" min="4867" style="335" width="21.7109375"/>
    <col customWidth="1" max="4868" min="4868" style="335" width="13.42578125"/>
    <col customWidth="1" max="4869" min="4869" style="335" width="15.7109375"/>
    <col customWidth="1" max="4870" min="4870" style="335" width="12"/>
    <col customWidth="1" max="4871" min="4871" style="335" width="10.7109375"/>
    <col customWidth="1" max="4872" min="4872" style="335" width="10.28515625"/>
    <col customWidth="1" max="4873" min="4873" style="335" width="10.5703125"/>
    <col customWidth="1" max="4874" min="4874" style="335" width="13.28515625"/>
    <col customWidth="1" max="5122" min="4875" style="335" width="9.140625"/>
    <col customWidth="1" max="5123" min="5123" style="335" width="21.7109375"/>
    <col customWidth="1" max="5124" min="5124" style="335" width="13.42578125"/>
    <col customWidth="1" max="5125" min="5125" style="335" width="15.7109375"/>
    <col customWidth="1" max="5126" min="5126" style="335" width="12"/>
    <col customWidth="1" max="5127" min="5127" style="335" width="10.7109375"/>
    <col customWidth="1" max="5128" min="5128" style="335" width="10.28515625"/>
    <col customWidth="1" max="5129" min="5129" style="335" width="10.5703125"/>
    <col customWidth="1" max="5130" min="5130" style="335" width="13.28515625"/>
    <col customWidth="1" max="5378" min="5131" style="335" width="9.140625"/>
    <col customWidth="1" max="5379" min="5379" style="335" width="21.7109375"/>
    <col customWidth="1" max="5380" min="5380" style="335" width="13.42578125"/>
    <col customWidth="1" max="5381" min="5381" style="335" width="15.7109375"/>
    <col customWidth="1" max="5382" min="5382" style="335" width="12"/>
    <col customWidth="1" max="5383" min="5383" style="335" width="10.7109375"/>
    <col customWidth="1" max="5384" min="5384" style="335" width="10.28515625"/>
    <col customWidth="1" max="5385" min="5385" style="335" width="10.5703125"/>
    <col customWidth="1" max="5386" min="5386" style="335" width="13.28515625"/>
    <col customWidth="1" max="5634" min="5387" style="335" width="9.140625"/>
    <col customWidth="1" max="5635" min="5635" style="335" width="21.7109375"/>
    <col customWidth="1" max="5636" min="5636" style="335" width="13.42578125"/>
    <col customWidth="1" max="5637" min="5637" style="335" width="15.7109375"/>
    <col customWidth="1" max="5638" min="5638" style="335" width="12"/>
    <col customWidth="1" max="5639" min="5639" style="335" width="10.7109375"/>
    <col customWidth="1" max="5640" min="5640" style="335" width="10.28515625"/>
    <col customWidth="1" max="5641" min="5641" style="335" width="10.5703125"/>
    <col customWidth="1" max="5642" min="5642" style="335" width="13.28515625"/>
    <col customWidth="1" max="5890" min="5643" style="335" width="9.140625"/>
    <col customWidth="1" max="5891" min="5891" style="335" width="21.7109375"/>
    <col customWidth="1" max="5892" min="5892" style="335" width="13.42578125"/>
    <col customWidth="1" max="5893" min="5893" style="335" width="15.7109375"/>
    <col customWidth="1" max="5894" min="5894" style="335" width="12"/>
    <col customWidth="1" max="5895" min="5895" style="335" width="10.7109375"/>
    <col customWidth="1" max="5896" min="5896" style="335" width="10.28515625"/>
    <col customWidth="1" max="5897" min="5897" style="335" width="10.5703125"/>
    <col customWidth="1" max="5898" min="5898" style="335" width="13.28515625"/>
    <col customWidth="1" max="6146" min="5899" style="335" width="9.140625"/>
    <col customWidth="1" max="6147" min="6147" style="335" width="21.7109375"/>
    <col customWidth="1" max="6148" min="6148" style="335" width="13.42578125"/>
    <col customWidth="1" max="6149" min="6149" style="335" width="15.7109375"/>
    <col customWidth="1" max="6150" min="6150" style="335" width="12"/>
    <col customWidth="1" max="6151" min="6151" style="335" width="10.7109375"/>
    <col customWidth="1" max="6152" min="6152" style="335" width="10.28515625"/>
    <col customWidth="1" max="6153" min="6153" style="335" width="10.5703125"/>
    <col customWidth="1" max="6154" min="6154" style="335" width="13.28515625"/>
    <col customWidth="1" max="6402" min="6155" style="335" width="9.140625"/>
    <col customWidth="1" max="6403" min="6403" style="335" width="21.7109375"/>
    <col customWidth="1" max="6404" min="6404" style="335" width="13.42578125"/>
    <col customWidth="1" max="6405" min="6405" style="335" width="15.7109375"/>
    <col customWidth="1" max="6406" min="6406" style="335" width="12"/>
    <col customWidth="1" max="6407" min="6407" style="335" width="10.7109375"/>
    <col customWidth="1" max="6408" min="6408" style="335" width="10.28515625"/>
    <col customWidth="1" max="6409" min="6409" style="335" width="10.5703125"/>
    <col customWidth="1" max="6410" min="6410" style="335" width="13.28515625"/>
    <col customWidth="1" max="6658" min="6411" style="335" width="9.140625"/>
    <col customWidth="1" max="6659" min="6659" style="335" width="21.7109375"/>
    <col customWidth="1" max="6660" min="6660" style="335" width="13.42578125"/>
    <col customWidth="1" max="6661" min="6661" style="335" width="15.7109375"/>
    <col customWidth="1" max="6662" min="6662" style="335" width="12"/>
    <col customWidth="1" max="6663" min="6663" style="335" width="10.7109375"/>
    <col customWidth="1" max="6664" min="6664" style="335" width="10.28515625"/>
    <col customWidth="1" max="6665" min="6665" style="335" width="10.5703125"/>
    <col customWidth="1" max="6666" min="6666" style="335" width="13.28515625"/>
    <col customWidth="1" max="6914" min="6667" style="335" width="9.140625"/>
    <col customWidth="1" max="6915" min="6915" style="335" width="21.7109375"/>
    <col customWidth="1" max="6916" min="6916" style="335" width="13.42578125"/>
    <col customWidth="1" max="6917" min="6917" style="335" width="15.7109375"/>
    <col customWidth="1" max="6918" min="6918" style="335" width="12"/>
    <col customWidth="1" max="6919" min="6919" style="335" width="10.7109375"/>
    <col customWidth="1" max="6920" min="6920" style="335" width="10.28515625"/>
    <col customWidth="1" max="6921" min="6921" style="335" width="10.5703125"/>
    <col customWidth="1" max="6922" min="6922" style="335" width="13.28515625"/>
    <col customWidth="1" max="7170" min="6923" style="335" width="9.140625"/>
    <col customWidth="1" max="7171" min="7171" style="335" width="21.7109375"/>
    <col customWidth="1" max="7172" min="7172" style="335" width="13.42578125"/>
    <col customWidth="1" max="7173" min="7173" style="335" width="15.7109375"/>
    <col customWidth="1" max="7174" min="7174" style="335" width="12"/>
    <col customWidth="1" max="7175" min="7175" style="335" width="10.7109375"/>
    <col customWidth="1" max="7176" min="7176" style="335" width="10.28515625"/>
    <col customWidth="1" max="7177" min="7177" style="335" width="10.5703125"/>
    <col customWidth="1" max="7178" min="7178" style="335" width="13.28515625"/>
    <col customWidth="1" max="7426" min="7179" style="335" width="9.140625"/>
    <col customWidth="1" max="7427" min="7427" style="335" width="21.7109375"/>
    <col customWidth="1" max="7428" min="7428" style="335" width="13.42578125"/>
    <col customWidth="1" max="7429" min="7429" style="335" width="15.7109375"/>
    <col customWidth="1" max="7430" min="7430" style="335" width="12"/>
    <col customWidth="1" max="7431" min="7431" style="335" width="10.7109375"/>
    <col customWidth="1" max="7432" min="7432" style="335" width="10.28515625"/>
    <col customWidth="1" max="7433" min="7433" style="335" width="10.5703125"/>
    <col customWidth="1" max="7434" min="7434" style="335" width="13.28515625"/>
    <col customWidth="1" max="7682" min="7435" style="335" width="9.140625"/>
    <col customWidth="1" max="7683" min="7683" style="335" width="21.7109375"/>
    <col customWidth="1" max="7684" min="7684" style="335" width="13.42578125"/>
    <col customWidth="1" max="7685" min="7685" style="335" width="15.7109375"/>
    <col customWidth="1" max="7686" min="7686" style="335" width="12"/>
    <col customWidth="1" max="7687" min="7687" style="335" width="10.7109375"/>
    <col customWidth="1" max="7688" min="7688" style="335" width="10.28515625"/>
    <col customWidth="1" max="7689" min="7689" style="335" width="10.5703125"/>
    <col customWidth="1" max="7690" min="7690" style="335" width="13.28515625"/>
    <col customWidth="1" max="7938" min="7691" style="335" width="9.140625"/>
    <col customWidth="1" max="7939" min="7939" style="335" width="21.7109375"/>
    <col customWidth="1" max="7940" min="7940" style="335" width="13.42578125"/>
    <col customWidth="1" max="7941" min="7941" style="335" width="15.7109375"/>
    <col customWidth="1" max="7942" min="7942" style="335" width="12"/>
    <col customWidth="1" max="7943" min="7943" style="335" width="10.7109375"/>
    <col customWidth="1" max="7944" min="7944" style="335" width="10.28515625"/>
    <col customWidth="1" max="7945" min="7945" style="335" width="10.5703125"/>
    <col customWidth="1" max="7946" min="7946" style="335" width="13.28515625"/>
    <col customWidth="1" max="8194" min="7947" style="335" width="9.140625"/>
    <col customWidth="1" max="8195" min="8195" style="335" width="21.7109375"/>
    <col customWidth="1" max="8196" min="8196" style="335" width="13.42578125"/>
    <col customWidth="1" max="8197" min="8197" style="335" width="15.7109375"/>
    <col customWidth="1" max="8198" min="8198" style="335" width="12"/>
    <col customWidth="1" max="8199" min="8199" style="335" width="10.7109375"/>
    <col customWidth="1" max="8200" min="8200" style="335" width="10.28515625"/>
    <col customWidth="1" max="8201" min="8201" style="335" width="10.5703125"/>
    <col customWidth="1" max="8202" min="8202" style="335" width="13.28515625"/>
    <col customWidth="1" max="8450" min="8203" style="335" width="9.140625"/>
    <col customWidth="1" max="8451" min="8451" style="335" width="21.7109375"/>
    <col customWidth="1" max="8452" min="8452" style="335" width="13.42578125"/>
    <col customWidth="1" max="8453" min="8453" style="335" width="15.7109375"/>
    <col customWidth="1" max="8454" min="8454" style="335" width="12"/>
    <col customWidth="1" max="8455" min="8455" style="335" width="10.7109375"/>
    <col customWidth="1" max="8456" min="8456" style="335" width="10.28515625"/>
    <col customWidth="1" max="8457" min="8457" style="335" width="10.5703125"/>
    <col customWidth="1" max="8458" min="8458" style="335" width="13.28515625"/>
    <col customWidth="1" max="8706" min="8459" style="335" width="9.140625"/>
    <col customWidth="1" max="8707" min="8707" style="335" width="21.7109375"/>
    <col customWidth="1" max="8708" min="8708" style="335" width="13.42578125"/>
    <col customWidth="1" max="8709" min="8709" style="335" width="15.7109375"/>
    <col customWidth="1" max="8710" min="8710" style="335" width="12"/>
    <col customWidth="1" max="8711" min="8711" style="335" width="10.7109375"/>
    <col customWidth="1" max="8712" min="8712" style="335" width="10.28515625"/>
    <col customWidth="1" max="8713" min="8713" style="335" width="10.5703125"/>
    <col customWidth="1" max="8714" min="8714" style="335" width="13.28515625"/>
    <col customWidth="1" max="8962" min="8715" style="335" width="9.140625"/>
    <col customWidth="1" max="8963" min="8963" style="335" width="21.7109375"/>
    <col customWidth="1" max="8964" min="8964" style="335" width="13.42578125"/>
    <col customWidth="1" max="8965" min="8965" style="335" width="15.7109375"/>
    <col customWidth="1" max="8966" min="8966" style="335" width="12"/>
    <col customWidth="1" max="8967" min="8967" style="335" width="10.7109375"/>
    <col customWidth="1" max="8968" min="8968" style="335" width="10.28515625"/>
    <col customWidth="1" max="8969" min="8969" style="335" width="10.5703125"/>
    <col customWidth="1" max="8970" min="8970" style="335" width="13.28515625"/>
    <col customWidth="1" max="9218" min="8971" style="335" width="9.140625"/>
    <col customWidth="1" max="9219" min="9219" style="335" width="21.7109375"/>
    <col customWidth="1" max="9220" min="9220" style="335" width="13.42578125"/>
    <col customWidth="1" max="9221" min="9221" style="335" width="15.7109375"/>
    <col customWidth="1" max="9222" min="9222" style="335" width="12"/>
    <col customWidth="1" max="9223" min="9223" style="335" width="10.7109375"/>
    <col customWidth="1" max="9224" min="9224" style="335" width="10.28515625"/>
    <col customWidth="1" max="9225" min="9225" style="335" width="10.5703125"/>
    <col customWidth="1" max="9226" min="9226" style="335" width="13.28515625"/>
    <col customWidth="1" max="9474" min="9227" style="335" width="9.140625"/>
    <col customWidth="1" max="9475" min="9475" style="335" width="21.7109375"/>
    <col customWidth="1" max="9476" min="9476" style="335" width="13.42578125"/>
    <col customWidth="1" max="9477" min="9477" style="335" width="15.7109375"/>
    <col customWidth="1" max="9478" min="9478" style="335" width="12"/>
    <col customWidth="1" max="9479" min="9479" style="335" width="10.7109375"/>
    <col customWidth="1" max="9480" min="9480" style="335" width="10.28515625"/>
    <col customWidth="1" max="9481" min="9481" style="335" width="10.5703125"/>
    <col customWidth="1" max="9482" min="9482" style="335" width="13.28515625"/>
    <col customWidth="1" max="9730" min="9483" style="335" width="9.140625"/>
    <col customWidth="1" max="9731" min="9731" style="335" width="21.7109375"/>
    <col customWidth="1" max="9732" min="9732" style="335" width="13.42578125"/>
    <col customWidth="1" max="9733" min="9733" style="335" width="15.7109375"/>
    <col customWidth="1" max="9734" min="9734" style="335" width="12"/>
    <col customWidth="1" max="9735" min="9735" style="335" width="10.7109375"/>
    <col customWidth="1" max="9736" min="9736" style="335" width="10.28515625"/>
    <col customWidth="1" max="9737" min="9737" style="335" width="10.5703125"/>
    <col customWidth="1" max="9738" min="9738" style="335" width="13.28515625"/>
    <col customWidth="1" max="9986" min="9739" style="335" width="9.140625"/>
    <col customWidth="1" max="9987" min="9987" style="335" width="21.7109375"/>
    <col customWidth="1" max="9988" min="9988" style="335" width="13.42578125"/>
    <col customWidth="1" max="9989" min="9989" style="335" width="15.7109375"/>
    <col customWidth="1" max="9990" min="9990" style="335" width="12"/>
    <col customWidth="1" max="9991" min="9991" style="335" width="10.7109375"/>
    <col customWidth="1" max="9992" min="9992" style="335" width="10.28515625"/>
    <col customWidth="1" max="9993" min="9993" style="335" width="10.5703125"/>
    <col customWidth="1" max="9994" min="9994" style="335" width="13.28515625"/>
    <col customWidth="1" max="10242" min="9995" style="335" width="9.140625"/>
    <col customWidth="1" max="10243" min="10243" style="335" width="21.7109375"/>
    <col customWidth="1" max="10244" min="10244" style="335" width="13.42578125"/>
    <col customWidth="1" max="10245" min="10245" style="335" width="15.7109375"/>
    <col customWidth="1" max="10246" min="10246" style="335" width="12"/>
    <col customWidth="1" max="10247" min="10247" style="335" width="10.7109375"/>
    <col customWidth="1" max="10248" min="10248" style="335" width="10.28515625"/>
    <col customWidth="1" max="10249" min="10249" style="335" width="10.5703125"/>
    <col customWidth="1" max="10250" min="10250" style="335" width="13.28515625"/>
    <col customWidth="1" max="10498" min="10251" style="335" width="9.140625"/>
    <col customWidth="1" max="10499" min="10499" style="335" width="21.7109375"/>
    <col customWidth="1" max="10500" min="10500" style="335" width="13.42578125"/>
    <col customWidth="1" max="10501" min="10501" style="335" width="15.7109375"/>
    <col customWidth="1" max="10502" min="10502" style="335" width="12"/>
    <col customWidth="1" max="10503" min="10503" style="335" width="10.7109375"/>
    <col customWidth="1" max="10504" min="10504" style="335" width="10.28515625"/>
    <col customWidth="1" max="10505" min="10505" style="335" width="10.5703125"/>
    <col customWidth="1" max="10506" min="10506" style="335" width="13.28515625"/>
    <col customWidth="1" max="10754" min="10507" style="335" width="9.140625"/>
    <col customWidth="1" max="10755" min="10755" style="335" width="21.7109375"/>
    <col customWidth="1" max="10756" min="10756" style="335" width="13.42578125"/>
    <col customWidth="1" max="10757" min="10757" style="335" width="15.7109375"/>
    <col customWidth="1" max="10758" min="10758" style="335" width="12"/>
    <col customWidth="1" max="10759" min="10759" style="335" width="10.7109375"/>
    <col customWidth="1" max="10760" min="10760" style="335" width="10.28515625"/>
    <col customWidth="1" max="10761" min="10761" style="335" width="10.5703125"/>
    <col customWidth="1" max="10762" min="10762" style="335" width="13.28515625"/>
    <col customWidth="1" max="11010" min="10763" style="335" width="9.140625"/>
    <col customWidth="1" max="11011" min="11011" style="335" width="21.7109375"/>
    <col customWidth="1" max="11012" min="11012" style="335" width="13.42578125"/>
    <col customWidth="1" max="11013" min="11013" style="335" width="15.7109375"/>
    <col customWidth="1" max="11014" min="11014" style="335" width="12"/>
    <col customWidth="1" max="11015" min="11015" style="335" width="10.7109375"/>
    <col customWidth="1" max="11016" min="11016" style="335" width="10.28515625"/>
    <col customWidth="1" max="11017" min="11017" style="335" width="10.5703125"/>
    <col customWidth="1" max="11018" min="11018" style="335" width="13.28515625"/>
    <col customWidth="1" max="11266" min="11019" style="335" width="9.140625"/>
    <col customWidth="1" max="11267" min="11267" style="335" width="21.7109375"/>
    <col customWidth="1" max="11268" min="11268" style="335" width="13.42578125"/>
    <col customWidth="1" max="11269" min="11269" style="335" width="15.7109375"/>
    <col customWidth="1" max="11270" min="11270" style="335" width="12"/>
    <col customWidth="1" max="11271" min="11271" style="335" width="10.7109375"/>
    <col customWidth="1" max="11272" min="11272" style="335" width="10.28515625"/>
    <col customWidth="1" max="11273" min="11273" style="335" width="10.5703125"/>
    <col customWidth="1" max="11274" min="11274" style="335" width="13.28515625"/>
    <col customWidth="1" max="11522" min="11275" style="335" width="9.140625"/>
    <col customWidth="1" max="11523" min="11523" style="335" width="21.7109375"/>
    <col customWidth="1" max="11524" min="11524" style="335" width="13.42578125"/>
    <col customWidth="1" max="11525" min="11525" style="335" width="15.7109375"/>
    <col customWidth="1" max="11526" min="11526" style="335" width="12"/>
    <col customWidth="1" max="11527" min="11527" style="335" width="10.7109375"/>
    <col customWidth="1" max="11528" min="11528" style="335" width="10.28515625"/>
    <col customWidth="1" max="11529" min="11529" style="335" width="10.5703125"/>
    <col customWidth="1" max="11530" min="11530" style="335" width="13.28515625"/>
    <col customWidth="1" max="11778" min="11531" style="335" width="9.140625"/>
    <col customWidth="1" max="11779" min="11779" style="335" width="21.7109375"/>
    <col customWidth="1" max="11780" min="11780" style="335" width="13.42578125"/>
    <col customWidth="1" max="11781" min="11781" style="335" width="15.7109375"/>
    <col customWidth="1" max="11782" min="11782" style="335" width="12"/>
    <col customWidth="1" max="11783" min="11783" style="335" width="10.7109375"/>
    <col customWidth="1" max="11784" min="11784" style="335" width="10.28515625"/>
    <col customWidth="1" max="11785" min="11785" style="335" width="10.5703125"/>
    <col customWidth="1" max="11786" min="11786" style="335" width="13.28515625"/>
    <col customWidth="1" max="12034" min="11787" style="335" width="9.140625"/>
    <col customWidth="1" max="12035" min="12035" style="335" width="21.7109375"/>
    <col customWidth="1" max="12036" min="12036" style="335" width="13.42578125"/>
    <col customWidth="1" max="12037" min="12037" style="335" width="15.7109375"/>
    <col customWidth="1" max="12038" min="12038" style="335" width="12"/>
    <col customWidth="1" max="12039" min="12039" style="335" width="10.7109375"/>
    <col customWidth="1" max="12040" min="12040" style="335" width="10.28515625"/>
    <col customWidth="1" max="12041" min="12041" style="335" width="10.5703125"/>
    <col customWidth="1" max="12042" min="12042" style="335" width="13.28515625"/>
    <col customWidth="1" max="12290" min="12043" style="335" width="9.140625"/>
    <col customWidth="1" max="12291" min="12291" style="335" width="21.7109375"/>
    <col customWidth="1" max="12292" min="12292" style="335" width="13.42578125"/>
    <col customWidth="1" max="12293" min="12293" style="335" width="15.7109375"/>
    <col customWidth="1" max="12294" min="12294" style="335" width="12"/>
    <col customWidth="1" max="12295" min="12295" style="335" width="10.7109375"/>
    <col customWidth="1" max="12296" min="12296" style="335" width="10.28515625"/>
    <col customWidth="1" max="12297" min="12297" style="335" width="10.5703125"/>
    <col customWidth="1" max="12298" min="12298" style="335" width="13.28515625"/>
    <col customWidth="1" max="12546" min="12299" style="335" width="9.140625"/>
    <col customWidth="1" max="12547" min="12547" style="335" width="21.7109375"/>
    <col customWidth="1" max="12548" min="12548" style="335" width="13.42578125"/>
    <col customWidth="1" max="12549" min="12549" style="335" width="15.7109375"/>
    <col customWidth="1" max="12550" min="12550" style="335" width="12"/>
    <col customWidth="1" max="12551" min="12551" style="335" width="10.7109375"/>
    <col customWidth="1" max="12552" min="12552" style="335" width="10.28515625"/>
    <col customWidth="1" max="12553" min="12553" style="335" width="10.5703125"/>
    <col customWidth="1" max="12554" min="12554" style="335" width="13.28515625"/>
    <col customWidth="1" max="12802" min="12555" style="335" width="9.140625"/>
    <col customWidth="1" max="12803" min="12803" style="335" width="21.7109375"/>
    <col customWidth="1" max="12804" min="12804" style="335" width="13.42578125"/>
    <col customWidth="1" max="12805" min="12805" style="335" width="15.7109375"/>
    <col customWidth="1" max="12806" min="12806" style="335" width="12"/>
    <col customWidth="1" max="12807" min="12807" style="335" width="10.7109375"/>
    <col customWidth="1" max="12808" min="12808" style="335" width="10.28515625"/>
    <col customWidth="1" max="12809" min="12809" style="335" width="10.5703125"/>
    <col customWidth="1" max="12810" min="12810" style="335" width="13.28515625"/>
    <col customWidth="1" max="13058" min="12811" style="335" width="9.140625"/>
    <col customWidth="1" max="13059" min="13059" style="335" width="21.7109375"/>
    <col customWidth="1" max="13060" min="13060" style="335" width="13.42578125"/>
    <col customWidth="1" max="13061" min="13061" style="335" width="15.7109375"/>
    <col customWidth="1" max="13062" min="13062" style="335" width="12"/>
    <col customWidth="1" max="13063" min="13063" style="335" width="10.7109375"/>
    <col customWidth="1" max="13064" min="13064" style="335" width="10.28515625"/>
    <col customWidth="1" max="13065" min="13065" style="335" width="10.5703125"/>
    <col customWidth="1" max="13066" min="13066" style="335" width="13.28515625"/>
    <col customWidth="1" max="13314" min="13067" style="335" width="9.140625"/>
    <col customWidth="1" max="13315" min="13315" style="335" width="21.7109375"/>
    <col customWidth="1" max="13316" min="13316" style="335" width="13.42578125"/>
    <col customWidth="1" max="13317" min="13317" style="335" width="15.7109375"/>
    <col customWidth="1" max="13318" min="13318" style="335" width="12"/>
    <col customWidth="1" max="13319" min="13319" style="335" width="10.7109375"/>
    <col customWidth="1" max="13320" min="13320" style="335" width="10.28515625"/>
    <col customWidth="1" max="13321" min="13321" style="335" width="10.5703125"/>
    <col customWidth="1" max="13322" min="13322" style="335" width="13.28515625"/>
    <col customWidth="1" max="13570" min="13323" style="335" width="9.140625"/>
    <col customWidth="1" max="13571" min="13571" style="335" width="21.7109375"/>
    <col customWidth="1" max="13572" min="13572" style="335" width="13.42578125"/>
    <col customWidth="1" max="13573" min="13573" style="335" width="15.7109375"/>
    <col customWidth="1" max="13574" min="13574" style="335" width="12"/>
    <col customWidth="1" max="13575" min="13575" style="335" width="10.7109375"/>
    <col customWidth="1" max="13576" min="13576" style="335" width="10.28515625"/>
    <col customWidth="1" max="13577" min="13577" style="335" width="10.5703125"/>
    <col customWidth="1" max="13578" min="13578" style="335" width="13.28515625"/>
    <col customWidth="1" max="13826" min="13579" style="335" width="9.140625"/>
    <col customWidth="1" max="13827" min="13827" style="335" width="21.7109375"/>
    <col customWidth="1" max="13828" min="13828" style="335" width="13.42578125"/>
    <col customWidth="1" max="13829" min="13829" style="335" width="15.7109375"/>
    <col customWidth="1" max="13830" min="13830" style="335" width="12"/>
    <col customWidth="1" max="13831" min="13831" style="335" width="10.7109375"/>
    <col customWidth="1" max="13832" min="13832" style="335" width="10.28515625"/>
    <col customWidth="1" max="13833" min="13833" style="335" width="10.5703125"/>
    <col customWidth="1" max="13834" min="13834" style="335" width="13.28515625"/>
    <col customWidth="1" max="14082" min="13835" style="335" width="9.140625"/>
    <col customWidth="1" max="14083" min="14083" style="335" width="21.7109375"/>
    <col customWidth="1" max="14084" min="14084" style="335" width="13.42578125"/>
    <col customWidth="1" max="14085" min="14085" style="335" width="15.7109375"/>
    <col customWidth="1" max="14086" min="14086" style="335" width="12"/>
    <col customWidth="1" max="14087" min="14087" style="335" width="10.7109375"/>
    <col customWidth="1" max="14088" min="14088" style="335" width="10.28515625"/>
    <col customWidth="1" max="14089" min="14089" style="335" width="10.5703125"/>
    <col customWidth="1" max="14090" min="14090" style="335" width="13.28515625"/>
    <col customWidth="1" max="14338" min="14091" style="335" width="9.140625"/>
    <col customWidth="1" max="14339" min="14339" style="335" width="21.7109375"/>
    <col customWidth="1" max="14340" min="14340" style="335" width="13.42578125"/>
    <col customWidth="1" max="14341" min="14341" style="335" width="15.7109375"/>
    <col customWidth="1" max="14342" min="14342" style="335" width="12"/>
    <col customWidth="1" max="14343" min="14343" style="335" width="10.7109375"/>
    <col customWidth="1" max="14344" min="14344" style="335" width="10.28515625"/>
    <col customWidth="1" max="14345" min="14345" style="335" width="10.5703125"/>
    <col customWidth="1" max="14346" min="14346" style="335" width="13.28515625"/>
    <col customWidth="1" max="14594" min="14347" style="335" width="9.140625"/>
    <col customWidth="1" max="14595" min="14595" style="335" width="21.7109375"/>
    <col customWidth="1" max="14596" min="14596" style="335" width="13.42578125"/>
    <col customWidth="1" max="14597" min="14597" style="335" width="15.7109375"/>
    <col customWidth="1" max="14598" min="14598" style="335" width="12"/>
    <col customWidth="1" max="14599" min="14599" style="335" width="10.7109375"/>
    <col customWidth="1" max="14600" min="14600" style="335" width="10.28515625"/>
    <col customWidth="1" max="14601" min="14601" style="335" width="10.5703125"/>
    <col customWidth="1" max="14602" min="14602" style="335" width="13.28515625"/>
    <col customWidth="1" max="14850" min="14603" style="335" width="9.140625"/>
    <col customWidth="1" max="14851" min="14851" style="335" width="21.7109375"/>
    <col customWidth="1" max="14852" min="14852" style="335" width="13.42578125"/>
    <col customWidth="1" max="14853" min="14853" style="335" width="15.7109375"/>
    <col customWidth="1" max="14854" min="14854" style="335" width="12"/>
    <col customWidth="1" max="14855" min="14855" style="335" width="10.7109375"/>
    <col customWidth="1" max="14856" min="14856" style="335" width="10.28515625"/>
    <col customWidth="1" max="14857" min="14857" style="335" width="10.5703125"/>
    <col customWidth="1" max="14858" min="14858" style="335" width="13.28515625"/>
    <col customWidth="1" max="15106" min="14859" style="335" width="9.140625"/>
    <col customWidth="1" max="15107" min="15107" style="335" width="21.7109375"/>
    <col customWidth="1" max="15108" min="15108" style="335" width="13.42578125"/>
    <col customWidth="1" max="15109" min="15109" style="335" width="15.7109375"/>
    <col customWidth="1" max="15110" min="15110" style="335" width="12"/>
    <col customWidth="1" max="15111" min="15111" style="335" width="10.7109375"/>
    <col customWidth="1" max="15112" min="15112" style="335" width="10.28515625"/>
    <col customWidth="1" max="15113" min="15113" style="335" width="10.5703125"/>
    <col customWidth="1" max="15114" min="15114" style="335" width="13.28515625"/>
    <col customWidth="1" max="15362" min="15115" style="335" width="9.140625"/>
    <col customWidth="1" max="15363" min="15363" style="335" width="21.7109375"/>
    <col customWidth="1" max="15364" min="15364" style="335" width="13.42578125"/>
    <col customWidth="1" max="15365" min="15365" style="335" width="15.7109375"/>
    <col customWidth="1" max="15366" min="15366" style="335" width="12"/>
    <col customWidth="1" max="15367" min="15367" style="335" width="10.7109375"/>
    <col customWidth="1" max="15368" min="15368" style="335" width="10.28515625"/>
    <col customWidth="1" max="15369" min="15369" style="335" width="10.5703125"/>
    <col customWidth="1" max="15370" min="15370" style="335" width="13.28515625"/>
    <col customWidth="1" max="15618" min="15371" style="335" width="9.140625"/>
    <col customWidth="1" max="15619" min="15619" style="335" width="21.7109375"/>
    <col customWidth="1" max="15620" min="15620" style="335" width="13.42578125"/>
    <col customWidth="1" max="15621" min="15621" style="335" width="15.7109375"/>
    <col customWidth="1" max="15622" min="15622" style="335" width="12"/>
    <col customWidth="1" max="15623" min="15623" style="335" width="10.7109375"/>
    <col customWidth="1" max="15624" min="15624" style="335" width="10.28515625"/>
    <col customWidth="1" max="15625" min="15625" style="335" width="10.5703125"/>
    <col customWidth="1" max="15626" min="15626" style="335" width="13.28515625"/>
    <col customWidth="1" max="15874" min="15627" style="335" width="9.140625"/>
    <col customWidth="1" max="15875" min="15875" style="335" width="21.7109375"/>
    <col customWidth="1" max="15876" min="15876" style="335" width="13.42578125"/>
    <col customWidth="1" max="15877" min="15877" style="335" width="15.7109375"/>
    <col customWidth="1" max="15878" min="15878" style="335" width="12"/>
    <col customWidth="1" max="15879" min="15879" style="335" width="10.7109375"/>
    <col customWidth="1" max="15880" min="15880" style="335" width="10.28515625"/>
    <col customWidth="1" max="15881" min="15881" style="335" width="10.5703125"/>
    <col customWidth="1" max="15882" min="15882" style="335" width="13.28515625"/>
    <col customWidth="1" max="16130" min="15883" style="335" width="9.140625"/>
    <col customWidth="1" max="16131" min="16131" style="335" width="21.7109375"/>
    <col customWidth="1" max="16132" min="16132" style="335" width="13.42578125"/>
    <col customWidth="1" max="16133" min="16133" style="335" width="15.7109375"/>
    <col customWidth="1" max="16134" min="16134" style="335" width="12"/>
    <col customWidth="1" max="16135" min="16135" style="335" width="10.7109375"/>
    <col customWidth="1" max="16136" min="16136" style="335" width="10.28515625"/>
    <col customWidth="1" max="16137" min="16137" style="335" width="10.5703125"/>
    <col customWidth="1" max="16138" min="16138" style="335" width="13.28515625"/>
    <col customWidth="1" max="16384" min="16139" style="335" width="9.140625"/>
  </cols>
  <sheetData>
    <row r="1" spans="1:17">
      <c r="J1" s="331" t="n"/>
      <c r="K1" s="331" t="n"/>
    </row>
    <row r="2" spans="1:17">
      <c r="C2" s="495" t="s">
        <v>0</v>
      </c>
      <c r="K2" s="22" t="n"/>
      <c r="L2" s="22" t="n"/>
      <c r="M2" s="22" t="n"/>
      <c r="N2" s="22" t="n"/>
    </row>
    <row r="3" spans="1:17">
      <c r="C3" s="495" t="s">
        <v>33</v>
      </c>
      <c r="K3" s="22" t="n"/>
      <c r="L3" s="22" t="n"/>
      <c r="M3" s="22" t="n"/>
      <c r="N3" s="22" t="n"/>
    </row>
    <row r="4" spans="1:17">
      <c r="C4" s="495" t="s">
        <v>2</v>
      </c>
      <c r="K4" s="22" t="n"/>
      <c r="L4" s="22" t="n"/>
      <c r="M4" s="22" t="n"/>
      <c r="N4" s="335" t="n"/>
    </row>
    <row r="5" spans="1:17">
      <c r="C5" s="495" t="s">
        <v>3</v>
      </c>
      <c r="K5" s="22" t="n"/>
      <c r="L5" s="22" t="n"/>
      <c r="M5" s="22" t="n"/>
      <c r="N5" s="335" t="n"/>
    </row>
    <row r="6" spans="1:17">
      <c r="C6" s="495" t="s">
        <v>4</v>
      </c>
      <c r="J6" s="22" t="n"/>
      <c r="K6" s="22" t="n"/>
      <c r="L6" s="22" t="n"/>
      <c r="M6" s="22" t="n"/>
      <c r="N6" s="335" t="n"/>
    </row>
    <row r="7" spans="1:17">
      <c r="C7" s="495" t="s">
        <v>5</v>
      </c>
      <c r="K7" s="22" t="n"/>
      <c r="L7" s="22" t="n"/>
      <c r="M7" s="22" t="n"/>
      <c r="N7" s="335" t="n"/>
    </row>
    <row r="8" spans="1:17">
      <c r="B8" s="496" t="s">
        <v>6</v>
      </c>
      <c r="D8" s="495" t="n"/>
      <c r="E8" s="495" t="n"/>
      <c r="F8" s="22" t="s">
        <v>7</v>
      </c>
      <c r="G8" s="495" t="n"/>
      <c r="H8" s="495" t="n"/>
      <c r="I8" s="495" t="n"/>
      <c r="J8" s="495" t="n"/>
      <c r="K8" s="22" t="n"/>
      <c r="L8" s="22" t="n"/>
      <c r="M8" s="22" t="n"/>
      <c r="N8" s="335" t="n"/>
    </row>
    <row r="9" spans="1:17">
      <c r="B9" s="22" t="n"/>
      <c r="D9" s="495" t="n"/>
      <c r="E9" s="495" t="n"/>
      <c r="F9" s="495" t="n"/>
      <c r="G9" s="495" t="n"/>
      <c r="H9" s="495" t="n"/>
      <c r="I9" s="495" t="n"/>
      <c r="J9" s="495" t="n"/>
      <c r="K9" s="22" t="n"/>
      <c r="L9" s="22" t="n"/>
      <c r="M9" s="22" t="n"/>
      <c r="N9" s="335" t="n"/>
    </row>
    <row r="10" spans="1:17">
      <c r="B10" s="22" t="n"/>
      <c r="C10" s="22" t="n"/>
      <c r="D10" s="495" t="n"/>
      <c r="E10" s="495" t="n"/>
      <c r="F10" s="495" t="n"/>
      <c r="G10" s="495" t="n"/>
      <c r="H10" s="495" t="n"/>
      <c r="I10" s="495" t="n"/>
      <c r="J10" s="495" t="n"/>
      <c r="K10" s="22" t="n"/>
      <c r="L10" s="22" t="n"/>
      <c r="M10" s="22" t="n"/>
      <c r="N10" s="335" t="n"/>
    </row>
    <row customHeight="1" ht="18.75" r="11" s="333" spans="1:17">
      <c r="C11" s="517" t="s">
        <v>8</v>
      </c>
      <c r="H11" s="380" t="s">
        <v>6</v>
      </c>
      <c r="I11" s="508" t="n"/>
      <c r="J11" s="509" t="n"/>
      <c r="K11" s="507" t="s">
        <v>9</v>
      </c>
      <c r="N11" s="507" t="s">
        <v>10</v>
      </c>
    </row>
    <row customHeight="1" ht="45" r="12" s="333" spans="1:17">
      <c r="B12" s="383" t="s">
        <v>11</v>
      </c>
      <c r="C12" s="383" t="s">
        <v>11</v>
      </c>
      <c r="D12" s="383" t="s">
        <v>12</v>
      </c>
      <c r="E12" s="383" t="s">
        <v>13</v>
      </c>
      <c r="F12" s="383" t="s">
        <v>14</v>
      </c>
      <c r="G12" s="383" t="s">
        <v>15</v>
      </c>
      <c r="H12" s="383" t="s">
        <v>16</v>
      </c>
      <c r="I12" s="383" t="s">
        <v>17</v>
      </c>
      <c r="J12" s="383" t="s">
        <v>18</v>
      </c>
      <c r="K12" s="384" t="s">
        <v>19</v>
      </c>
      <c r="L12" s="385" t="s">
        <v>34</v>
      </c>
      <c r="M12" s="384" t="s">
        <v>21</v>
      </c>
      <c r="N12" s="384" t="s">
        <v>19</v>
      </c>
      <c r="O12" s="384" t="s">
        <v>20</v>
      </c>
      <c r="P12" s="384" t="s">
        <v>21</v>
      </c>
    </row>
    <row r="13" spans="1:17">
      <c r="B13" s="386" t="s">
        <v>35</v>
      </c>
      <c r="C13" s="386" t="s">
        <v>36</v>
      </c>
      <c r="D13" s="387" t="n">
        <v>59</v>
      </c>
      <c r="E13" s="388" t="n">
        <v>0</v>
      </c>
      <c r="F13" s="426" t="n">
        <v>0</v>
      </c>
      <c r="G13" s="387">
        <f>D13-E13-F13</f>
        <v/>
      </c>
      <c r="H13" s="387" t="n">
        <v>0</v>
      </c>
      <c r="I13" s="387">
        <f>G13-H13</f>
        <v/>
      </c>
      <c r="J13" s="389">
        <f>I13/G13 *100</f>
        <v/>
      </c>
      <c r="K13" s="387" t="n">
        <v>0</v>
      </c>
      <c r="L13" s="388">
        <f>G13-K13</f>
        <v/>
      </c>
      <c r="M13" s="390">
        <f>L13/G13*100</f>
        <v/>
      </c>
      <c r="N13" s="387" t="n">
        <v>0</v>
      </c>
      <c r="O13" s="388">
        <f>G13-N13</f>
        <v/>
      </c>
      <c r="P13" s="390">
        <f>O13/G13*100</f>
        <v/>
      </c>
    </row>
    <row r="14" spans="1:17">
      <c r="B14" s="386" t="s">
        <v>35</v>
      </c>
      <c r="C14" s="386" t="s">
        <v>37</v>
      </c>
      <c r="D14" s="387" t="n">
        <v>59</v>
      </c>
      <c r="E14" s="388" t="n">
        <v>0</v>
      </c>
      <c r="F14" s="426" t="n">
        <v>0</v>
      </c>
      <c r="G14" s="387">
        <f>D14-E14-F14</f>
        <v/>
      </c>
      <c r="H14" s="387" t="n">
        <v>0</v>
      </c>
      <c r="I14" s="387">
        <f>G14-H14</f>
        <v/>
      </c>
      <c r="J14" s="389">
        <f>I14/G14 *100</f>
        <v/>
      </c>
      <c r="K14" s="387" t="n">
        <v>0</v>
      </c>
      <c r="L14" s="388">
        <f>G14-K14</f>
        <v/>
      </c>
      <c r="M14" s="390">
        <f>L14/G14*100</f>
        <v/>
      </c>
      <c r="N14" s="387" t="n">
        <v>0</v>
      </c>
      <c r="O14" s="388">
        <f>G14-N14</f>
        <v/>
      </c>
      <c r="P14" s="390">
        <f>O14/G14*100</f>
        <v/>
      </c>
    </row>
    <row r="15" spans="1:17">
      <c r="B15" s="386" t="s">
        <v>35</v>
      </c>
      <c r="C15" s="386" t="s">
        <v>38</v>
      </c>
      <c r="D15" s="391" t="n">
        <v>59</v>
      </c>
      <c r="E15" s="388" t="n">
        <v>0</v>
      </c>
      <c r="F15" s="426" t="n">
        <v>0</v>
      </c>
      <c r="G15" s="387">
        <f>D15-E15-F15</f>
        <v/>
      </c>
      <c r="H15" s="387" t="n">
        <v>0</v>
      </c>
      <c r="I15" s="387">
        <f>G15-H15</f>
        <v/>
      </c>
      <c r="J15" s="389">
        <f>I15/G15 *100</f>
        <v/>
      </c>
      <c r="K15" s="387" t="n">
        <v>0</v>
      </c>
      <c r="L15" s="388">
        <f>G15-K15</f>
        <v/>
      </c>
      <c r="M15" s="390">
        <f>L15/G15*100</f>
        <v/>
      </c>
      <c r="N15" s="387" t="n">
        <v>0</v>
      </c>
      <c r="O15" s="388">
        <f>G15-N15</f>
        <v/>
      </c>
      <c r="P15" s="390">
        <f>O15/G15*100</f>
        <v/>
      </c>
    </row>
    <row r="16" spans="1:17">
      <c r="B16" s="392" t="n"/>
      <c r="C16" s="392" t="n"/>
      <c r="D16" s="392">
        <f>SUM(D13:D15)</f>
        <v/>
      </c>
      <c r="E16" s="393">
        <f>SUM(E13:E15)</f>
        <v/>
      </c>
      <c r="F16" s="346">
        <f>SUM(F13:F15)</f>
        <v/>
      </c>
      <c r="G16" s="346">
        <f>SUM(G13:G15)</f>
        <v/>
      </c>
      <c r="H16" s="346">
        <f>SUM(H13:H15)</f>
        <v/>
      </c>
      <c r="I16" s="346">
        <f>SUM(I13:I15)</f>
        <v/>
      </c>
      <c r="J16" s="394">
        <f>I16/G16*100</f>
        <v/>
      </c>
      <c r="K16" s="346">
        <f>SUM(K13:K15)</f>
        <v/>
      </c>
      <c r="L16" s="346">
        <f>SUM(L13:L15)</f>
        <v/>
      </c>
      <c r="M16" s="395">
        <f>L16/G16*100</f>
        <v/>
      </c>
      <c r="N16" s="346">
        <f>SUM(N13:N15)</f>
        <v/>
      </c>
      <c r="O16" s="346">
        <f>SUM(O13:O15)</f>
        <v/>
      </c>
      <c r="P16" s="395">
        <f>O16/G16*100</f>
        <v/>
      </c>
    </row>
    <row r="17" spans="1:17">
      <c r="B17" s="386" t="s">
        <v>39</v>
      </c>
      <c r="C17" s="386" t="s">
        <v>36</v>
      </c>
      <c r="D17" s="387" t="n">
        <v>55</v>
      </c>
      <c r="E17" s="415" t="n">
        <v>3</v>
      </c>
      <c r="F17" s="426" t="n">
        <v>0</v>
      </c>
      <c r="G17" s="387">
        <f>D17-E17-F17</f>
        <v/>
      </c>
      <c r="H17" s="387" t="n">
        <v>0</v>
      </c>
      <c r="I17" s="387">
        <f>G17-H17</f>
        <v/>
      </c>
      <c r="J17" s="389">
        <f>I17/G17 *100</f>
        <v/>
      </c>
      <c r="K17" s="387" t="n">
        <v>0</v>
      </c>
      <c r="L17" s="388">
        <f>G17-K17</f>
        <v/>
      </c>
      <c r="M17" s="390">
        <f>L17/G17*100</f>
        <v/>
      </c>
      <c r="N17" s="387" t="n">
        <v>0</v>
      </c>
      <c r="O17" s="388">
        <f>G17-N17</f>
        <v/>
      </c>
      <c r="P17" s="390">
        <f>O17/G17*100</f>
        <v/>
      </c>
      <c r="Q17" s="150" t="n"/>
    </row>
    <row r="18" spans="1:17">
      <c r="B18" s="386" t="s">
        <v>39</v>
      </c>
      <c r="C18" s="386" t="s">
        <v>37</v>
      </c>
      <c r="D18" s="387" t="n">
        <v>57</v>
      </c>
      <c r="E18" s="388" t="n">
        <v>0</v>
      </c>
      <c r="F18" s="426" t="n">
        <v>0</v>
      </c>
      <c r="G18" s="387">
        <f>D18-E18-F18</f>
        <v/>
      </c>
      <c r="H18" s="387" t="n">
        <v>0</v>
      </c>
      <c r="I18" s="387">
        <f>G18-H18</f>
        <v/>
      </c>
      <c r="J18" s="389">
        <f>I18/G18 *100</f>
        <v/>
      </c>
      <c r="K18" s="387" t="n">
        <v>0</v>
      </c>
      <c r="L18" s="388">
        <f>G18-K18</f>
        <v/>
      </c>
      <c r="M18" s="390">
        <f>L18/G18*100</f>
        <v/>
      </c>
      <c r="N18" s="387" t="n">
        <v>0</v>
      </c>
      <c r="O18" s="388">
        <f>G18-N18</f>
        <v/>
      </c>
      <c r="P18" s="390">
        <f>O18/G18*100</f>
        <v/>
      </c>
    </row>
    <row r="19" spans="1:17">
      <c r="B19" s="386" t="s">
        <v>39</v>
      </c>
      <c r="C19" s="386" t="s">
        <v>38</v>
      </c>
      <c r="D19" s="391" t="n">
        <v>56</v>
      </c>
      <c r="E19" s="388" t="n">
        <v>0</v>
      </c>
      <c r="F19" s="426" t="n">
        <v>0</v>
      </c>
      <c r="G19" s="387">
        <f>D19-E19-F19</f>
        <v/>
      </c>
      <c r="H19" s="387" t="n">
        <v>0</v>
      </c>
      <c r="I19" s="387">
        <f>G19-H19</f>
        <v/>
      </c>
      <c r="J19" s="389">
        <f>I19/G19 *100</f>
        <v/>
      </c>
      <c r="K19" s="387" t="n">
        <v>0</v>
      </c>
      <c r="L19" s="388">
        <f>G19-K19</f>
        <v/>
      </c>
      <c r="M19" s="390">
        <f>L19/G19*100</f>
        <v/>
      </c>
      <c r="N19" s="387" t="n">
        <v>0</v>
      </c>
      <c r="O19" s="388">
        <f>G19-N19</f>
        <v/>
      </c>
      <c r="P19" s="390">
        <f>O19/G19*100</f>
        <v/>
      </c>
    </row>
    <row r="20" spans="1:17">
      <c r="B20" s="392" t="n"/>
      <c r="C20" s="392" t="n"/>
      <c r="D20" s="392">
        <f>SUM(D17:D19)</f>
        <v/>
      </c>
      <c r="E20" s="393">
        <f>SUM(E17:E19)</f>
        <v/>
      </c>
      <c r="F20" s="346">
        <f>SUM(F17:F19)</f>
        <v/>
      </c>
      <c r="G20" s="346">
        <f>SUM(G17:G19)</f>
        <v/>
      </c>
      <c r="H20" s="346">
        <f>SUM(H17:H19)</f>
        <v/>
      </c>
      <c r="I20" s="346">
        <f>SUM(I17:I19)</f>
        <v/>
      </c>
      <c r="J20" s="394">
        <f>I20/G20*100</f>
        <v/>
      </c>
      <c r="K20" s="346">
        <f>SUM(K17:K19)</f>
        <v/>
      </c>
      <c r="L20" s="346">
        <f>SUM(L17:L19)</f>
        <v/>
      </c>
      <c r="M20" s="395">
        <f>L20/G20*100</f>
        <v/>
      </c>
      <c r="N20" s="346">
        <f>SUM(N17:N19)</f>
        <v/>
      </c>
      <c r="O20" s="346">
        <f>SUM(O17:O19)</f>
        <v/>
      </c>
      <c r="P20" s="395">
        <f>O20/G20*100</f>
        <v/>
      </c>
    </row>
    <row r="21" spans="1:17">
      <c r="B21" s="386" t="s">
        <v>40</v>
      </c>
      <c r="C21" s="386" t="s">
        <v>36</v>
      </c>
      <c r="D21" s="387" t="n">
        <v>51</v>
      </c>
      <c r="E21" s="388" t="n">
        <v>0</v>
      </c>
      <c r="F21" s="426" t="n">
        <v>0</v>
      </c>
      <c r="G21" s="387">
        <f>D21-E21-F21</f>
        <v/>
      </c>
      <c r="H21" s="387" t="n">
        <v>0</v>
      </c>
      <c r="I21" s="387">
        <f>G21-H21</f>
        <v/>
      </c>
      <c r="J21" s="389">
        <f>I21/G21 *100</f>
        <v/>
      </c>
      <c r="K21" s="387" t="n">
        <v>0</v>
      </c>
      <c r="L21" s="388">
        <f>G21-K21</f>
        <v/>
      </c>
      <c r="M21" s="390">
        <f>L21/G21*100</f>
        <v/>
      </c>
      <c r="N21" s="387" t="n">
        <v>0</v>
      </c>
      <c r="O21" s="388">
        <f>G21-N21</f>
        <v/>
      </c>
      <c r="P21" s="390">
        <f>O21/G21*100</f>
        <v/>
      </c>
    </row>
    <row r="22" spans="1:17">
      <c r="B22" s="386" t="s">
        <v>40</v>
      </c>
      <c r="C22" s="386" t="s">
        <v>37</v>
      </c>
      <c r="D22" s="387" t="n">
        <v>50</v>
      </c>
      <c r="E22" s="388" t="n">
        <v>0</v>
      </c>
      <c r="F22" s="426" t="n">
        <v>0</v>
      </c>
      <c r="G22" s="387">
        <f>D22-E22-F22</f>
        <v/>
      </c>
      <c r="H22" s="387" t="n">
        <v>0</v>
      </c>
      <c r="I22" s="387">
        <f>G22-H22</f>
        <v/>
      </c>
      <c r="J22" s="389">
        <f>I22/G22 *100</f>
        <v/>
      </c>
      <c r="K22" s="387" t="n">
        <v>0</v>
      </c>
      <c r="L22" s="388">
        <f>G22-K22</f>
        <v/>
      </c>
      <c r="M22" s="390">
        <f>L22/G22*100</f>
        <v/>
      </c>
      <c r="N22" s="387" t="n">
        <v>0</v>
      </c>
      <c r="O22" s="388">
        <f>G22-N22</f>
        <v/>
      </c>
      <c r="P22" s="390">
        <f>O22/G22*100</f>
        <v/>
      </c>
    </row>
    <row r="23" spans="1:17">
      <c r="B23" s="386" t="s">
        <v>40</v>
      </c>
      <c r="C23" s="386" t="s">
        <v>38</v>
      </c>
      <c r="D23" s="391" t="n">
        <v>51</v>
      </c>
      <c r="E23" s="388" t="n">
        <v>0</v>
      </c>
      <c r="F23" s="426" t="n">
        <v>0</v>
      </c>
      <c r="G23" s="387">
        <f>D23-E23-F23</f>
        <v/>
      </c>
      <c r="H23" s="387" t="n">
        <v>0</v>
      </c>
      <c r="I23" s="387">
        <f>G23-H23</f>
        <v/>
      </c>
      <c r="J23" s="389">
        <f>I23/G23 *100</f>
        <v/>
      </c>
      <c r="K23" s="387" t="n">
        <v>0</v>
      </c>
      <c r="L23" s="388">
        <f>G23-K23</f>
        <v/>
      </c>
      <c r="M23" s="390">
        <f>L23/G23*100</f>
        <v/>
      </c>
      <c r="N23" s="387" t="n">
        <v>0</v>
      </c>
      <c r="O23" s="388">
        <f>G23-N23</f>
        <v/>
      </c>
      <c r="P23" s="390">
        <f>O23/G23*100</f>
        <v/>
      </c>
      <c r="Q23" s="150" t="n"/>
    </row>
    <row customHeight="1" ht="20.25" r="24" s="333" spans="1:17">
      <c r="B24" s="396" t="n"/>
      <c r="C24" s="392" t="n"/>
      <c r="D24" s="392">
        <f>SUM(D21:D23)</f>
        <v/>
      </c>
      <c r="E24" s="397">
        <f>SUM(E21:E23)</f>
        <v/>
      </c>
      <c r="F24" s="346">
        <f>SUM(F21:F23)</f>
        <v/>
      </c>
      <c r="G24" s="346">
        <f>SUM(G21:G23)</f>
        <v/>
      </c>
      <c r="H24" s="346">
        <f>SUM(H21:H23)</f>
        <v/>
      </c>
      <c r="I24" s="346">
        <f>SUM(I21:I23)</f>
        <v/>
      </c>
      <c r="J24" s="394">
        <f>I24/G24*100</f>
        <v/>
      </c>
      <c r="K24" s="398">
        <f>SUM(K21:K23)</f>
        <v/>
      </c>
      <c r="L24" s="346">
        <f>SUM(L21:L23)</f>
        <v/>
      </c>
      <c r="M24" s="395">
        <f>L24/G24*100</f>
        <v/>
      </c>
      <c r="N24" s="346">
        <f>SUM(N21:N23)</f>
        <v/>
      </c>
      <c r="O24" s="346">
        <f>SUM(O21:O23)</f>
        <v/>
      </c>
      <c r="P24" s="395">
        <f>O24/G24*100</f>
        <v/>
      </c>
    </row>
    <row customHeight="1" ht="18" r="25" s="333" spans="1:17">
      <c r="B25" s="510" t="s">
        <v>41</v>
      </c>
      <c r="D25" s="367">
        <f>D$16+D$20+D$24</f>
        <v/>
      </c>
      <c r="E25" s="357">
        <f>E$16+E$20+E$24</f>
        <v/>
      </c>
      <c r="F25" s="358">
        <f>F$16+F$20+F$24</f>
        <v/>
      </c>
      <c r="G25" s="358">
        <f>G$16+G$20+G$24</f>
        <v/>
      </c>
      <c r="H25" s="358">
        <f>H$16+H$20+H$24</f>
        <v/>
      </c>
      <c r="I25" s="358">
        <f>I$16+I$20+I$24</f>
        <v/>
      </c>
      <c r="J25" s="359">
        <f>I$25/G$25*100</f>
        <v/>
      </c>
      <c r="K25" s="358">
        <f>K$16+K$20+K$24</f>
        <v/>
      </c>
      <c r="L25" s="358">
        <f>L$16+L$20+L$24</f>
        <v/>
      </c>
      <c r="M25" s="359">
        <f>L$25/G$25*100</f>
        <v/>
      </c>
      <c r="N25" s="358">
        <f>N$16+N$20+N$24</f>
        <v/>
      </c>
      <c r="O25" s="358">
        <f>O$16+O$20+O$24</f>
        <v/>
      </c>
      <c r="P25" s="360">
        <f>O$25/G$25*100</f>
        <v/>
      </c>
    </row>
    <row customHeight="1" ht="18" r="26" s="333" spans="1:17">
      <c r="B26" s="22" t="n"/>
      <c r="C26" s="22" t="n"/>
      <c r="D26" s="399" t="n"/>
      <c r="E26" s="399" t="n"/>
      <c r="F26" s="400" t="n"/>
      <c r="G26" s="400" t="n"/>
      <c r="H26" s="400" t="n"/>
      <c r="I26" s="400" t="n"/>
    </row>
    <row customHeight="1" ht="18" r="27" s="333" spans="1:17">
      <c r="B27" s="22" t="n"/>
      <c r="C27" s="22" t="n"/>
      <c r="D27" s="399" t="n"/>
      <c r="E27" s="399" t="n"/>
      <c r="F27" s="400" t="n"/>
      <c r="G27" s="400" t="n"/>
      <c r="H27" s="400" t="n"/>
      <c r="I27" s="400" t="n"/>
    </row>
    <row r="28" spans="1:17">
      <c r="B28" s="401" t="n"/>
      <c r="C28" s="401" t="n"/>
      <c r="D28" s="495" t="n"/>
      <c r="E28" s="495" t="n"/>
      <c r="F28" s="22" t="n"/>
      <c r="G28" s="495" t="n"/>
      <c r="H28" s="495" t="n"/>
      <c r="I28" s="495" t="n"/>
      <c r="J28" s="495" t="n"/>
      <c r="K28" s="22" t="n"/>
      <c r="L28" s="22" t="n"/>
      <c r="M28" s="22" t="n"/>
      <c r="N28" s="335" t="n"/>
    </row>
    <row customHeight="1" ht="18" r="29" s="333" spans="1:17">
      <c r="B29" s="22" t="n"/>
      <c r="C29" s="22" t="n"/>
      <c r="D29" s="399" t="n"/>
      <c r="E29" s="399" t="n"/>
      <c r="F29" s="400" t="n"/>
      <c r="G29" s="400" t="n"/>
      <c r="H29" s="400" t="n"/>
      <c r="I29" s="400" t="n"/>
    </row>
    <row customHeight="1" ht="18.75" r="30" s="333" spans="1:17">
      <c r="C30" s="512" t="s">
        <v>26</v>
      </c>
      <c r="H30" s="380" t="s">
        <v>6</v>
      </c>
      <c r="I30" s="508" t="n"/>
      <c r="J30" s="509" t="n"/>
      <c r="K30" s="507" t="s">
        <v>9</v>
      </c>
      <c r="N30" s="507" t="s">
        <v>10</v>
      </c>
    </row>
    <row customFormat="1" customHeight="1" ht="51" r="31" s="150" spans="1:17">
      <c r="B31" s="383" t="s">
        <v>11</v>
      </c>
      <c r="C31" s="383" t="s">
        <v>11</v>
      </c>
      <c r="D31" s="383" t="s">
        <v>12</v>
      </c>
      <c r="E31" s="383" t="s">
        <v>42</v>
      </c>
      <c r="F31" s="383" t="s">
        <v>14</v>
      </c>
      <c r="G31" s="383" t="s">
        <v>15</v>
      </c>
      <c r="H31" s="383" t="s">
        <v>16</v>
      </c>
      <c r="I31" s="383" t="s">
        <v>17</v>
      </c>
      <c r="J31" s="383" t="s">
        <v>18</v>
      </c>
      <c r="K31" s="383" t="s">
        <v>19</v>
      </c>
      <c r="L31" s="383" t="s">
        <v>20</v>
      </c>
      <c r="M31" s="383" t="s">
        <v>21</v>
      </c>
      <c r="N31" s="383" t="s">
        <v>19</v>
      </c>
      <c r="O31" s="383" t="s">
        <v>20</v>
      </c>
      <c r="P31" s="383" t="s">
        <v>21</v>
      </c>
    </row>
    <row r="32" spans="1:17">
      <c r="B32" s="386" t="s">
        <v>35</v>
      </c>
      <c r="C32" s="386" t="s">
        <v>36</v>
      </c>
      <c r="D32" s="387" t="n">
        <v>59</v>
      </c>
      <c r="E32" s="388" t="n">
        <v>0</v>
      </c>
      <c r="F32" s="388" t="n">
        <v>0</v>
      </c>
      <c r="G32" s="387">
        <f>D32-E32-F32</f>
        <v/>
      </c>
      <c r="H32" s="388" t="n">
        <v>4</v>
      </c>
      <c r="I32" s="387">
        <f>G32-H32</f>
        <v/>
      </c>
      <c r="J32" s="389">
        <f>I32/G32 *100</f>
        <v/>
      </c>
      <c r="K32" s="388" t="n">
        <v>4</v>
      </c>
      <c r="L32" s="388">
        <f>G32-K32</f>
        <v/>
      </c>
      <c r="M32" s="390">
        <f>L32/G32*100</f>
        <v/>
      </c>
      <c r="N32" s="387" t="n">
        <v>4</v>
      </c>
      <c r="O32" s="388">
        <f>G32-N32</f>
        <v/>
      </c>
      <c r="P32" s="390">
        <f>O32/G32*100</f>
        <v/>
      </c>
    </row>
    <row r="33" spans="1:17">
      <c r="B33" s="386" t="s">
        <v>35</v>
      </c>
      <c r="C33" s="386" t="s">
        <v>37</v>
      </c>
      <c r="D33" s="387" t="n">
        <v>59</v>
      </c>
      <c r="E33" s="388" t="n">
        <v>0</v>
      </c>
      <c r="F33" s="388" t="n">
        <v>0</v>
      </c>
      <c r="G33" s="387">
        <f>D33-E33-F33</f>
        <v/>
      </c>
      <c r="H33" s="388" t="n">
        <v>5</v>
      </c>
      <c r="I33" s="387">
        <f>G33-H33</f>
        <v/>
      </c>
      <c r="J33" s="389">
        <f>I33/G33 *100</f>
        <v/>
      </c>
      <c r="K33" s="388" t="n">
        <v>5</v>
      </c>
      <c r="L33" s="388">
        <f>G33-K33</f>
        <v/>
      </c>
      <c r="M33" s="390">
        <f>L33/G33*100</f>
        <v/>
      </c>
      <c r="N33" s="387" t="n">
        <v>5</v>
      </c>
      <c r="O33" s="388">
        <f>G33-N33</f>
        <v/>
      </c>
      <c r="P33" s="390">
        <f>O33/G33*100</f>
        <v/>
      </c>
    </row>
    <row r="34" spans="1:17">
      <c r="B34" s="386" t="s">
        <v>35</v>
      </c>
      <c r="C34" s="386" t="s">
        <v>38</v>
      </c>
      <c r="D34" s="391" t="n">
        <v>59</v>
      </c>
      <c r="E34" s="388" t="n">
        <v>0</v>
      </c>
      <c r="F34" s="388" t="n">
        <v>0</v>
      </c>
      <c r="G34" s="387">
        <f>D34-E34-F34</f>
        <v/>
      </c>
      <c r="H34" s="388" t="n">
        <v>1</v>
      </c>
      <c r="I34" s="387">
        <f>G34-H34</f>
        <v/>
      </c>
      <c r="J34" s="389">
        <f>I34/G34 *100</f>
        <v/>
      </c>
      <c r="K34" s="388" t="n">
        <v>1</v>
      </c>
      <c r="L34" s="388">
        <f>G34-K34</f>
        <v/>
      </c>
      <c r="M34" s="390">
        <f>L34/G34*100</f>
        <v/>
      </c>
      <c r="N34" s="387" t="n">
        <v>1</v>
      </c>
      <c r="O34" s="388">
        <f>G34-N34</f>
        <v/>
      </c>
      <c r="P34" s="390">
        <f>O34/G34*100</f>
        <v/>
      </c>
    </row>
    <row r="35" spans="1:17">
      <c r="B35" s="392" t="n"/>
      <c r="C35" s="392" t="n"/>
      <c r="D35" s="392">
        <f>SUM(D32:D34)</f>
        <v/>
      </c>
      <c r="E35" s="393">
        <f>SUM(E32:E34)</f>
        <v/>
      </c>
      <c r="F35" s="346">
        <f>SUM(F32:F34)</f>
        <v/>
      </c>
      <c r="G35" s="346">
        <f>SUM(G32:G34)</f>
        <v/>
      </c>
      <c r="H35" s="346">
        <f>SUM(H32:H34)</f>
        <v/>
      </c>
      <c r="I35" s="346">
        <f>SUM(I32:I34)</f>
        <v/>
      </c>
      <c r="J35" s="394">
        <f>I35/G35*100</f>
        <v/>
      </c>
      <c r="K35" s="346">
        <f>SUM(K32:K34)</f>
        <v/>
      </c>
      <c r="L35" s="346">
        <f>SUM(L32:L34)</f>
        <v/>
      </c>
      <c r="M35" s="395">
        <f>L35/G35*100</f>
        <v/>
      </c>
      <c r="N35" s="346">
        <f>SUM(N32:N34)</f>
        <v/>
      </c>
      <c r="O35" s="346">
        <f>SUM(O32:O34)</f>
        <v/>
      </c>
      <c r="P35" s="395">
        <f>O35/G35*100</f>
        <v/>
      </c>
    </row>
    <row r="36" spans="1:17">
      <c r="B36" s="386" t="s">
        <v>39</v>
      </c>
      <c r="C36" s="386" t="s">
        <v>36</v>
      </c>
      <c r="D36" s="387" t="n">
        <v>55</v>
      </c>
      <c r="E36" s="388" t="n">
        <v>0</v>
      </c>
      <c r="F36" s="388" t="n">
        <v>0</v>
      </c>
      <c r="G36" s="387">
        <f>D36-E36-F36</f>
        <v/>
      </c>
      <c r="H36" s="388" t="n">
        <v>16</v>
      </c>
      <c r="I36" s="387">
        <f>G36-H36</f>
        <v/>
      </c>
      <c r="J36" s="389">
        <f>I36/G36 *100</f>
        <v/>
      </c>
      <c r="K36" s="388" t="n">
        <v>12</v>
      </c>
      <c r="L36" s="388">
        <f>G36-K36</f>
        <v/>
      </c>
      <c r="M36" s="390">
        <f>L36/G36*100</f>
        <v/>
      </c>
      <c r="N36" s="387" t="n">
        <v>12</v>
      </c>
      <c r="O36" s="388">
        <f>G36-N36</f>
        <v/>
      </c>
      <c r="P36" s="390">
        <f>O36/G36*100</f>
        <v/>
      </c>
    </row>
    <row r="37" spans="1:17">
      <c r="B37" s="386" t="s">
        <v>39</v>
      </c>
      <c r="C37" s="386" t="s">
        <v>37</v>
      </c>
      <c r="D37" s="387" t="n">
        <v>57</v>
      </c>
      <c r="E37" s="388" t="n">
        <v>0</v>
      </c>
      <c r="F37" s="388" t="n">
        <v>0</v>
      </c>
      <c r="G37" s="387">
        <f>D37-E37-F37</f>
        <v/>
      </c>
      <c r="H37" s="388" t="n">
        <v>14</v>
      </c>
      <c r="I37" s="387">
        <f>G37-H37</f>
        <v/>
      </c>
      <c r="J37" s="389">
        <f>I37/G37 *100</f>
        <v/>
      </c>
      <c r="K37" s="388" t="n">
        <v>10</v>
      </c>
      <c r="L37" s="388">
        <f>G37-K37</f>
        <v/>
      </c>
      <c r="M37" s="390">
        <f>L37/G37*100</f>
        <v/>
      </c>
      <c r="N37" s="387" t="n">
        <v>7</v>
      </c>
      <c r="O37" s="388">
        <f>G37-N37</f>
        <v/>
      </c>
      <c r="P37" s="390">
        <f>O37/G37*100</f>
        <v/>
      </c>
    </row>
    <row r="38" spans="1:17">
      <c r="B38" s="386" t="s">
        <v>39</v>
      </c>
      <c r="C38" s="386" t="s">
        <v>38</v>
      </c>
      <c r="D38" s="391" t="n">
        <v>56</v>
      </c>
      <c r="E38" s="388" t="n">
        <v>0</v>
      </c>
      <c r="F38" s="388" t="n">
        <v>0</v>
      </c>
      <c r="G38" s="387">
        <f>D38-E38-F38</f>
        <v/>
      </c>
      <c r="H38" s="388" t="n">
        <v>14</v>
      </c>
      <c r="I38" s="387">
        <f>G38-H38</f>
        <v/>
      </c>
      <c r="J38" s="389">
        <f>I38/G38 *100</f>
        <v/>
      </c>
      <c r="K38" s="388" t="n">
        <v>9</v>
      </c>
      <c r="L38" s="388">
        <f>G38-K38</f>
        <v/>
      </c>
      <c r="M38" s="390">
        <f>L38/G38*100</f>
        <v/>
      </c>
      <c r="N38" s="387" t="n">
        <v>8</v>
      </c>
      <c r="O38" s="388">
        <f>G38-N38</f>
        <v/>
      </c>
      <c r="P38" s="390">
        <f>O38/G38*100</f>
        <v/>
      </c>
    </row>
    <row r="39" spans="1:17">
      <c r="B39" s="392" t="n"/>
      <c r="C39" s="392" t="n"/>
      <c r="D39" s="392">
        <f>SUM(D36:D38)</f>
        <v/>
      </c>
      <c r="E39" s="393">
        <f>SUM(E36:E38)</f>
        <v/>
      </c>
      <c r="F39" s="346">
        <f>SUM(F36:F38)</f>
        <v/>
      </c>
      <c r="G39" s="346">
        <f>SUM(G36:G38)</f>
        <v/>
      </c>
      <c r="H39" s="346">
        <f>SUM(H36:H38)</f>
        <v/>
      </c>
      <c r="I39" s="346">
        <f>SUM(I36:I38)</f>
        <v/>
      </c>
      <c r="J39" s="394">
        <f>I39/G39*100</f>
        <v/>
      </c>
      <c r="K39" s="346">
        <f>SUM(K36:K38)</f>
        <v/>
      </c>
      <c r="L39" s="346">
        <f>SUM(L36:L38)</f>
        <v/>
      </c>
      <c r="M39" s="395">
        <f>L39/G39*100</f>
        <v/>
      </c>
      <c r="N39" s="346">
        <f>SUM(N36:N38)</f>
        <v/>
      </c>
      <c r="O39" s="346">
        <f>SUM(O36:O38)</f>
        <v/>
      </c>
      <c r="P39" s="395">
        <f>O39/G39*100</f>
        <v/>
      </c>
    </row>
    <row r="40" spans="1:17">
      <c r="B40" s="386" t="s">
        <v>40</v>
      </c>
      <c r="C40" s="386" t="s">
        <v>36</v>
      </c>
      <c r="D40" s="387" t="n">
        <v>51</v>
      </c>
      <c r="E40" s="388" t="n">
        <v>0</v>
      </c>
      <c r="F40" s="388" t="n">
        <v>0</v>
      </c>
      <c r="G40" s="387">
        <f>D40-E40-F40</f>
        <v/>
      </c>
      <c r="H40" s="388" t="n">
        <v>19</v>
      </c>
      <c r="I40" s="387">
        <f>G40-H40</f>
        <v/>
      </c>
      <c r="J40" s="389">
        <f>I40/G40 *100</f>
        <v/>
      </c>
      <c r="K40" s="388" t="n">
        <v>12</v>
      </c>
      <c r="L40" s="388">
        <f>G40-K40</f>
        <v/>
      </c>
      <c r="M40" s="390">
        <f>L40/G40*100</f>
        <v/>
      </c>
      <c r="N40" s="387" t="n">
        <v>11</v>
      </c>
      <c r="O40" s="388">
        <f>G40-N40</f>
        <v/>
      </c>
      <c r="P40" s="390">
        <f>O40/G40*100</f>
        <v/>
      </c>
    </row>
    <row r="41" spans="1:17">
      <c r="B41" s="386" t="s">
        <v>40</v>
      </c>
      <c r="C41" s="386" t="s">
        <v>37</v>
      </c>
      <c r="D41" s="387" t="n">
        <v>50</v>
      </c>
      <c r="E41" s="388" t="n">
        <v>0</v>
      </c>
      <c r="F41" s="388" t="n">
        <v>0</v>
      </c>
      <c r="G41" s="387">
        <f>D41-E41-F41</f>
        <v/>
      </c>
      <c r="H41" s="388" t="n">
        <v>13</v>
      </c>
      <c r="I41" s="387">
        <f>G41-H41</f>
        <v/>
      </c>
      <c r="J41" s="389">
        <f>I41/G41 *100</f>
        <v/>
      </c>
      <c r="K41" s="388" t="n">
        <v>11</v>
      </c>
      <c r="L41" s="388">
        <f>G41-K41</f>
        <v/>
      </c>
      <c r="M41" s="390">
        <f>L41/G41*100</f>
        <v/>
      </c>
      <c r="N41" s="387" t="n">
        <v>11</v>
      </c>
      <c r="O41" s="388">
        <f>G41-N41</f>
        <v/>
      </c>
      <c r="P41" s="390">
        <f>O41/G41*100</f>
        <v/>
      </c>
    </row>
    <row r="42" spans="1:17">
      <c r="B42" s="386" t="s">
        <v>40</v>
      </c>
      <c r="C42" s="386" t="s">
        <v>38</v>
      </c>
      <c r="D42" s="391" t="n">
        <v>51</v>
      </c>
      <c r="E42" s="388" t="n">
        <v>0</v>
      </c>
      <c r="F42" s="388" t="n">
        <v>0</v>
      </c>
      <c r="G42" s="387">
        <f>D42-E42-F42</f>
        <v/>
      </c>
      <c r="H42" s="388" t="n">
        <v>17</v>
      </c>
      <c r="I42" s="387">
        <f>G42-H42</f>
        <v/>
      </c>
      <c r="J42" s="389">
        <f>I42/G42 *100</f>
        <v/>
      </c>
      <c r="K42" s="388" t="n">
        <v>14</v>
      </c>
      <c r="L42" s="388">
        <f>G42-K42</f>
        <v/>
      </c>
      <c r="M42" s="390">
        <f>L42/G42*100</f>
        <v/>
      </c>
      <c r="N42" s="387" t="n">
        <v>13</v>
      </c>
      <c r="O42" s="388">
        <f>G42-N42</f>
        <v/>
      </c>
      <c r="P42" s="390">
        <f>O42/G42*100</f>
        <v/>
      </c>
    </row>
    <row r="43" spans="1:17">
      <c r="B43" s="392" t="n"/>
      <c r="C43" s="392" t="n"/>
      <c r="D43" s="392">
        <f>SUM(D40:D42)</f>
        <v/>
      </c>
      <c r="E43" s="393">
        <f>SUM(E40:E42)</f>
        <v/>
      </c>
      <c r="F43" s="346">
        <f>SUM(F40:F42)</f>
        <v/>
      </c>
      <c r="G43" s="346">
        <f>SUM(G40:G42)</f>
        <v/>
      </c>
      <c r="H43" s="346">
        <f>SUM(H40:H42)</f>
        <v/>
      </c>
      <c r="I43" s="346">
        <f>SUM(I40:I42)</f>
        <v/>
      </c>
      <c r="J43" s="394">
        <f>I43/G43*100</f>
        <v/>
      </c>
      <c r="K43" s="346">
        <f>SUM(K40:K42)</f>
        <v/>
      </c>
      <c r="L43" s="346">
        <f>SUM(L40:L42)</f>
        <v/>
      </c>
      <c r="M43" s="395">
        <f>L43/G43*100</f>
        <v/>
      </c>
      <c r="N43" s="346">
        <f>SUM(N40:N42)</f>
        <v/>
      </c>
      <c r="O43" s="346">
        <f>SUM(O40:O42)</f>
        <v/>
      </c>
      <c r="P43" s="395">
        <f>O43/G43*100</f>
        <v/>
      </c>
    </row>
    <row r="44" spans="1:17">
      <c r="B44" s="413" t="s">
        <v>43</v>
      </c>
      <c r="C44" s="413" t="s">
        <v>36</v>
      </c>
      <c r="D44" s="414" t="n">
        <v>51</v>
      </c>
      <c r="E44" s="415" t="n">
        <v>0</v>
      </c>
      <c r="F44" s="415" t="n">
        <v>0</v>
      </c>
      <c r="G44" s="414">
        <f>D44-E44-F44</f>
        <v/>
      </c>
      <c r="H44" s="415" t="n">
        <v>7</v>
      </c>
      <c r="I44" s="414">
        <f>G44-H44</f>
        <v/>
      </c>
      <c r="J44" s="416">
        <f>I44/G44 *100</f>
        <v/>
      </c>
      <c r="K44" s="415" t="n">
        <v>6</v>
      </c>
      <c r="L44" s="415">
        <f>G44-K44</f>
        <v/>
      </c>
      <c r="M44" s="417">
        <f>L44/G44*100</f>
        <v/>
      </c>
      <c r="N44" s="415" t="n">
        <v>6</v>
      </c>
      <c r="O44" s="415">
        <f>G44-N44</f>
        <v/>
      </c>
      <c r="P44" s="417">
        <f>O44/G44*100</f>
        <v/>
      </c>
    </row>
    <row r="45" spans="1:17">
      <c r="B45" s="413" t="s">
        <v>43</v>
      </c>
      <c r="C45" s="413" t="s">
        <v>37</v>
      </c>
      <c r="D45" s="414" t="n">
        <v>49</v>
      </c>
      <c r="E45" s="415" t="n">
        <v>0</v>
      </c>
      <c r="F45" s="415" t="n">
        <v>0</v>
      </c>
      <c r="G45" s="414">
        <f>D45-E45-F45</f>
        <v/>
      </c>
      <c r="H45" s="415" t="n">
        <v>5</v>
      </c>
      <c r="I45" s="414">
        <f>G45-H45</f>
        <v/>
      </c>
      <c r="J45" s="416">
        <f>I45/G45 *100</f>
        <v/>
      </c>
      <c r="K45" s="415" t="n">
        <v>4</v>
      </c>
      <c r="L45" s="415">
        <f>G45-K45</f>
        <v/>
      </c>
      <c r="M45" s="417">
        <f>L45/G45*100</f>
        <v/>
      </c>
      <c r="N45" s="415" t="n">
        <v>4</v>
      </c>
      <c r="O45" s="415">
        <f>G45-N45</f>
        <v/>
      </c>
      <c r="P45" s="417">
        <f>O45/G45*100</f>
        <v/>
      </c>
    </row>
    <row r="46" spans="1:17">
      <c r="B46" s="413" t="s">
        <v>43</v>
      </c>
      <c r="C46" s="413" t="s">
        <v>38</v>
      </c>
      <c r="D46" s="418" t="n">
        <v>51</v>
      </c>
      <c r="E46" s="415" t="n">
        <v>0</v>
      </c>
      <c r="F46" s="415" t="n">
        <v>0</v>
      </c>
      <c r="G46" s="414">
        <f>D46-E46-F46</f>
        <v/>
      </c>
      <c r="H46" s="415" t="n">
        <v>5</v>
      </c>
      <c r="I46" s="414">
        <f>G46-H46</f>
        <v/>
      </c>
      <c r="J46" s="416">
        <f>I46/G46 *100</f>
        <v/>
      </c>
      <c r="K46" s="415" t="n">
        <v>5</v>
      </c>
      <c r="L46" s="415">
        <f>G46-K46</f>
        <v/>
      </c>
      <c r="M46" s="417">
        <f>L46/G46*100</f>
        <v/>
      </c>
      <c r="N46" s="419" t="n">
        <v>4</v>
      </c>
      <c r="O46" s="415">
        <f>G46-N46</f>
        <v/>
      </c>
      <c r="P46" s="417">
        <f>O46/G46*100</f>
        <v/>
      </c>
    </row>
    <row customHeight="1" ht="20.25" r="47" s="333" spans="1:17">
      <c r="B47" s="420" t="n"/>
      <c r="C47" s="421" t="n"/>
      <c r="D47" s="421">
        <f>SUM(D44:D46)</f>
        <v/>
      </c>
      <c r="E47" s="422">
        <f>SUM(E44:E46)</f>
        <v/>
      </c>
      <c r="F47" s="411">
        <f>SUM(F44:F46)</f>
        <v/>
      </c>
      <c r="G47" s="411">
        <f>SUM(G44:G46)</f>
        <v/>
      </c>
      <c r="H47" s="411">
        <f>SUM(H44:H46)</f>
        <v/>
      </c>
      <c r="I47" s="411">
        <f>SUM(I44:I46)</f>
        <v/>
      </c>
      <c r="J47" s="423">
        <f>I47/G47*100</f>
        <v/>
      </c>
      <c r="K47" s="424">
        <f>SUM(K44:K46)</f>
        <v/>
      </c>
      <c r="L47" s="411">
        <f>SUM(L44:L46)</f>
        <v/>
      </c>
      <c r="M47" s="425">
        <f>L47/G47*100</f>
        <v/>
      </c>
      <c r="N47" s="411">
        <f>SUM(N44:N46)</f>
        <v/>
      </c>
      <c r="O47" s="411">
        <f>SUM(O44:O46)</f>
        <v/>
      </c>
      <c r="P47" s="425">
        <f>O47/G47*100</f>
        <v/>
      </c>
    </row>
    <row customHeight="1" ht="18" r="48" s="333" spans="1:17">
      <c r="B48" s="510" t="s">
        <v>41</v>
      </c>
      <c r="D48" s="367">
        <f>D$35+D$39+D$43+D$47</f>
        <v/>
      </c>
      <c r="E48" s="367">
        <f>E$35+E$39+E$43+E$47</f>
        <v/>
      </c>
      <c r="F48" s="367">
        <f>F$35+F$39+F$43+F$47</f>
        <v/>
      </c>
      <c r="G48" s="367">
        <f>G$35+G$39+G$43+G$47</f>
        <v/>
      </c>
      <c r="H48" s="367">
        <f>H$35+H$39+H$43+H$47</f>
        <v/>
      </c>
      <c r="I48" s="367">
        <f>I$35+I$39+I$43+I$47</f>
        <v/>
      </c>
      <c r="J48" s="402">
        <f>I48/G48*100</f>
        <v/>
      </c>
      <c r="K48" s="367">
        <f>K$35+K$39+K$43+K$47</f>
        <v/>
      </c>
      <c r="L48" s="367">
        <f>L$35+L$39+L$43+L$47</f>
        <v/>
      </c>
      <c r="M48" s="402">
        <f>L48/G48*100</f>
        <v/>
      </c>
      <c r="N48" s="367">
        <f>N$35+N$39+N$43+N$47</f>
        <v/>
      </c>
      <c r="O48" s="367">
        <f>O$35+O$39+O$43+O$47</f>
        <v/>
      </c>
      <c r="P48" s="360">
        <f>O48/G48*100</f>
        <v/>
      </c>
    </row>
    <row r="50" spans="1:17">
      <c r="B50" s="403" t="n"/>
      <c r="C50" s="403" t="n"/>
      <c r="D50" s="404" t="n"/>
      <c r="E50" s="404" t="n"/>
      <c r="G50" s="405" t="n"/>
      <c r="J50" s="516" t="n"/>
    </row>
    <row r="51" spans="1:17">
      <c r="B51" s="403" t="n"/>
      <c r="C51" s="403" t="n"/>
      <c r="D51" s="407" t="s">
        <v>28</v>
      </c>
      <c r="E51" s="404" t="n"/>
      <c r="G51" s="405" t="n"/>
      <c r="I51" s="408" t="s">
        <v>29</v>
      </c>
      <c r="J51" s="409" t="n"/>
    </row>
    <row r="52" spans="1:17">
      <c r="C52" s="515" t="s">
        <v>30</v>
      </c>
      <c r="I52" s="410" t="s">
        <v>31</v>
      </c>
    </row>
    <row r="53" spans="1:17">
      <c r="B53" s="409" t="n"/>
      <c r="C53" s="409" t="n"/>
      <c r="D53" s="409" t="n"/>
      <c r="E53" s="409" t="n"/>
      <c r="F53" s="409" t="n"/>
      <c r="G53" s="409" t="n"/>
      <c r="H53" s="409" t="n"/>
    </row>
    <row r="54" spans="1:17">
      <c r="C54" s="516" t="s">
        <v>32</v>
      </c>
    </row>
  </sheetData>
  <mergeCells count="17">
    <mergeCell ref="B48:C48"/>
    <mergeCell ref="C52:G52"/>
    <mergeCell ref="C54:M54"/>
    <mergeCell ref="B8:C8"/>
    <mergeCell ref="C11:G11"/>
    <mergeCell ref="K11:M11"/>
    <mergeCell ref="N11:P11"/>
    <mergeCell ref="B25:C25"/>
    <mergeCell ref="C30:G30"/>
    <mergeCell ref="K30:M30"/>
    <mergeCell ref="N30:P30"/>
    <mergeCell ref="C7:J7"/>
    <mergeCell ref="C2:J2"/>
    <mergeCell ref="C3:J3"/>
    <mergeCell ref="C4:J4"/>
    <mergeCell ref="C5:J5"/>
    <mergeCell ref="C6:I6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O44"/>
  <sheetViews>
    <sheetView workbookViewId="0">
      <selection activeCell="D30" sqref="D30"/>
    </sheetView>
  </sheetViews>
  <sheetFormatPr baseColWidth="8" customHeight="1" defaultColWidth="8.7109375" defaultRowHeight="15" outlineLevelCol="0"/>
  <cols>
    <col customWidth="1" max="2" min="1" style="343" width="8.7109375"/>
    <col customWidth="1" max="3" min="3" style="343" width="15"/>
    <col customWidth="1" max="16384" min="4" style="343" width="8.7109375"/>
  </cols>
  <sheetData>
    <row customFormat="1" customHeight="1" ht="15" r="1" s="427" spans="1:15">
      <c r="C1" s="518" t="s">
        <v>0</v>
      </c>
    </row>
    <row customFormat="1" customHeight="1" ht="15" r="2" s="427" spans="1:15">
      <c r="C2" s="518" t="s">
        <v>44</v>
      </c>
    </row>
    <row customFormat="1" customHeight="1" ht="15" r="3" s="427" spans="1:15">
      <c r="C3" s="519" t="s">
        <v>45</v>
      </c>
    </row>
    <row customFormat="1" customHeight="1" ht="15" r="4" s="427" spans="1:15">
      <c r="C4" s="518" t="s">
        <v>2</v>
      </c>
    </row>
    <row customFormat="1" customHeight="1" ht="15" r="5" s="427" spans="1:15">
      <c r="C5" s="518" t="s">
        <v>3</v>
      </c>
    </row>
    <row customFormat="1" customHeight="1" ht="15" r="6" s="427" spans="1:15">
      <c r="C6" s="518" t="s">
        <v>46</v>
      </c>
    </row>
    <row customFormat="1" customHeight="1" ht="15" r="7" s="150" spans="1:15">
      <c r="B7" s="151" t="n"/>
      <c r="C7" s="496" t="s">
        <v>6</v>
      </c>
      <c r="E7" s="152" t="n"/>
      <c r="F7" s="23" t="s">
        <v>47</v>
      </c>
      <c r="G7" s="152" t="n"/>
      <c r="H7" s="152" t="n"/>
      <c r="I7" s="152" t="n"/>
      <c r="J7" s="152" t="n"/>
      <c r="K7" s="23" t="n"/>
      <c r="L7" s="23" t="n"/>
      <c r="M7" s="23" t="n"/>
    </row>
    <row customFormat="1" customHeight="1" ht="15" r="8" s="427" spans="1:15">
      <c r="C8" s="428" t="s">
        <v>48</v>
      </c>
      <c r="D8" s="429" t="n"/>
      <c r="G8" s="427" t="s">
        <v>49</v>
      </c>
    </row>
    <row customHeight="1" ht="15" r="9" s="333" spans="1:15">
      <c r="B9" s="520" t="s">
        <v>50</v>
      </c>
      <c r="C9" s="520" t="s">
        <v>51</v>
      </c>
      <c r="D9" s="520" t="s">
        <v>52</v>
      </c>
      <c r="H9" s="520" t="s">
        <v>53</v>
      </c>
      <c r="K9" s="430" t="s">
        <v>54</v>
      </c>
      <c r="L9" s="430" t="s">
        <v>55</v>
      </c>
      <c r="M9" s="430" t="s">
        <v>56</v>
      </c>
      <c r="N9" s="520" t="s">
        <v>57</v>
      </c>
      <c r="O9" s="520" t="s">
        <v>58</v>
      </c>
    </row>
    <row customHeight="1" ht="15" r="10" s="333" spans="1:15">
      <c r="B10" s="431" t="n">
        <v>1</v>
      </c>
      <c r="C10" s="432" t="s">
        <v>59</v>
      </c>
      <c r="D10" s="522" t="s">
        <v>60</v>
      </c>
      <c r="H10" s="524" t="s">
        <v>61</v>
      </c>
      <c r="K10" s="318" t="n"/>
      <c r="L10" s="318" t="n"/>
      <c r="M10" s="318" t="n"/>
      <c r="N10" s="295" t="n"/>
      <c r="O10" s="296" t="n"/>
    </row>
    <row customHeight="1" ht="15" r="11" s="333" spans="1:15">
      <c r="B11" s="431" t="n">
        <v>2</v>
      </c>
      <c r="C11" s="432" t="s">
        <v>62</v>
      </c>
      <c r="D11" s="527" t="s">
        <v>63</v>
      </c>
      <c r="H11" s="524" t="s">
        <v>64</v>
      </c>
      <c r="K11" s="319" t="n"/>
      <c r="L11" s="319" t="n"/>
      <c r="M11" s="319" t="n"/>
      <c r="N11" s="295" t="n"/>
      <c r="O11" s="296" t="n"/>
    </row>
    <row customHeight="1" ht="15" r="12" s="333" spans="1:15">
      <c r="B12" s="431" t="n">
        <v>3</v>
      </c>
      <c r="C12" s="432" t="s">
        <v>65</v>
      </c>
      <c r="D12" s="527" t="s">
        <v>66</v>
      </c>
      <c r="H12" s="529" t="s">
        <v>67</v>
      </c>
      <c r="K12" s="319" t="n"/>
      <c r="L12" s="319" t="n"/>
      <c r="M12" s="319" t="n"/>
      <c r="N12" s="295" t="n"/>
      <c r="O12" s="296" t="n"/>
    </row>
    <row customHeight="1" ht="15" r="13" s="333" spans="1:15">
      <c r="B13" s="431" t="n">
        <v>4</v>
      </c>
      <c r="C13" s="432" t="s">
        <v>68</v>
      </c>
      <c r="D13" s="527" t="s">
        <v>69</v>
      </c>
      <c r="H13" s="524" t="s">
        <v>70</v>
      </c>
      <c r="K13" s="319" t="n"/>
      <c r="L13" s="319" t="n"/>
      <c r="M13" s="319" t="n"/>
      <c r="N13" s="295" t="n"/>
      <c r="O13" s="296" t="n"/>
    </row>
    <row customHeight="1" ht="15" r="14" s="333" spans="1:15">
      <c r="B14" s="431" t="n">
        <v>5</v>
      </c>
      <c r="C14" s="432" t="s">
        <v>71</v>
      </c>
      <c r="D14" s="527" t="s">
        <v>72</v>
      </c>
      <c r="H14" s="524" t="s">
        <v>73</v>
      </c>
      <c r="K14" s="319" t="n"/>
      <c r="L14" s="319" t="n"/>
      <c r="M14" s="319" t="n"/>
      <c r="N14" s="295" t="n"/>
      <c r="O14" s="296" t="n"/>
    </row>
    <row customHeight="1" ht="15" r="15" s="333" spans="1:15">
      <c r="B15" s="431" t="n">
        <v>6</v>
      </c>
      <c r="C15" s="433" t="s">
        <v>74</v>
      </c>
      <c r="D15" s="532" t="s">
        <v>75</v>
      </c>
      <c r="H15" s="534" t="s">
        <v>64</v>
      </c>
      <c r="K15" s="318" t="n"/>
      <c r="L15" s="318" t="n"/>
      <c r="M15" s="318" t="n"/>
      <c r="N15" s="295" t="n"/>
      <c r="O15" s="296" t="n"/>
    </row>
    <row customHeight="1" ht="15" r="16" s="333" spans="1:15">
      <c r="B16" s="431" t="n">
        <v>7</v>
      </c>
      <c r="C16" s="433" t="s">
        <v>76</v>
      </c>
      <c r="D16" s="532" t="s">
        <v>77</v>
      </c>
      <c r="H16" s="534" t="s">
        <v>78</v>
      </c>
      <c r="K16" s="319" t="n"/>
      <c r="L16" s="319" t="n"/>
      <c r="M16" s="319" t="n"/>
      <c r="N16" s="295" t="n"/>
      <c r="O16" s="296" t="n"/>
    </row>
    <row customHeight="1" ht="15" r="17" s="333" spans="1:15">
      <c r="B17" s="431" t="n">
        <v>8</v>
      </c>
      <c r="C17" s="432" t="s">
        <v>79</v>
      </c>
      <c r="D17" s="527" t="s">
        <v>80</v>
      </c>
      <c r="H17" s="524" t="s">
        <v>78</v>
      </c>
      <c r="K17" s="319" t="n"/>
      <c r="L17" s="319" t="n"/>
      <c r="M17" s="319" t="n"/>
      <c r="N17" s="295" t="n"/>
      <c r="O17" s="296" t="n"/>
    </row>
    <row customFormat="1" customHeight="1" ht="15" r="19" s="427" spans="1:15">
      <c r="C19" s="428" t="s">
        <v>48</v>
      </c>
      <c r="D19" s="429" t="n"/>
      <c r="G19" s="427" t="s">
        <v>81</v>
      </c>
    </row>
    <row customHeight="1" ht="15" r="20" s="333" spans="1:15">
      <c r="B20" s="520" t="s">
        <v>50</v>
      </c>
      <c r="C20" s="520" t="s">
        <v>51</v>
      </c>
      <c r="D20" s="520" t="s">
        <v>52</v>
      </c>
      <c r="H20" s="520" t="s">
        <v>53</v>
      </c>
      <c r="K20" s="430" t="s">
        <v>54</v>
      </c>
      <c r="L20" s="430" t="s">
        <v>55</v>
      </c>
      <c r="M20" s="430" t="s">
        <v>56</v>
      </c>
      <c r="N20" s="520" t="s">
        <v>57</v>
      </c>
      <c r="O20" s="520" t="s">
        <v>58</v>
      </c>
    </row>
    <row customHeight="1" ht="15" r="21" s="333" spans="1:15">
      <c r="B21" s="431" t="n">
        <v>1</v>
      </c>
      <c r="C21" s="432" t="s">
        <v>59</v>
      </c>
      <c r="D21" s="522" t="s">
        <v>60</v>
      </c>
      <c r="H21" s="527" t="s">
        <v>82</v>
      </c>
      <c r="K21" s="434" t="n"/>
      <c r="L21" s="434" t="n"/>
      <c r="M21" s="434" t="n"/>
      <c r="N21" s="217" t="n"/>
      <c r="O21" s="217" t="n"/>
    </row>
    <row customHeight="1" ht="15" r="22" s="333" spans="1:15">
      <c r="B22" s="431" t="n">
        <v>2</v>
      </c>
      <c r="C22" s="432" t="s">
        <v>62</v>
      </c>
      <c r="D22" s="527" t="s">
        <v>63</v>
      </c>
      <c r="H22" s="527" t="s">
        <v>83</v>
      </c>
      <c r="K22" s="434" t="n"/>
      <c r="L22" s="434" t="n"/>
      <c r="M22" s="434" t="n"/>
      <c r="N22" s="217" t="n"/>
      <c r="O22" s="217" t="n"/>
    </row>
    <row customHeight="1" ht="15" r="23" s="333" spans="1:15">
      <c r="B23" s="431" t="n">
        <v>3</v>
      </c>
      <c r="C23" s="432" t="s">
        <v>65</v>
      </c>
      <c r="D23" s="527" t="s">
        <v>66</v>
      </c>
      <c r="H23" s="527" t="s">
        <v>84</v>
      </c>
      <c r="K23" s="434" t="n"/>
      <c r="L23" s="434" t="n"/>
      <c r="M23" s="434" t="n"/>
      <c r="N23" s="217" t="n"/>
      <c r="O23" s="217" t="n"/>
    </row>
    <row customHeight="1" ht="15" r="24" s="333" spans="1:15">
      <c r="B24" s="431" t="n">
        <v>4</v>
      </c>
      <c r="C24" s="432" t="s">
        <v>68</v>
      </c>
      <c r="D24" s="527" t="s">
        <v>69</v>
      </c>
      <c r="H24" s="537" t="s">
        <v>85</v>
      </c>
      <c r="K24" s="435" t="n"/>
      <c r="L24" s="435" t="n"/>
      <c r="M24" s="435" t="n"/>
      <c r="N24" s="217" t="n"/>
      <c r="O24" s="217" t="n"/>
    </row>
    <row customHeight="1" ht="15" r="25" s="333" spans="1:15">
      <c r="B25" s="431" t="n">
        <v>5</v>
      </c>
      <c r="C25" s="432" t="s">
        <v>71</v>
      </c>
      <c r="D25" s="527" t="s">
        <v>72</v>
      </c>
      <c r="H25" s="537" t="s">
        <v>86</v>
      </c>
      <c r="K25" s="434" t="n"/>
      <c r="L25" s="434" t="n"/>
      <c r="M25" s="434" t="n"/>
      <c r="N25" s="217" t="n"/>
      <c r="O25" s="217" t="n"/>
    </row>
    <row customHeight="1" ht="15" r="26" s="333" spans="1:15">
      <c r="B26" s="431" t="n">
        <v>6</v>
      </c>
      <c r="C26" s="433" t="s">
        <v>74</v>
      </c>
      <c r="D26" s="532" t="s">
        <v>75</v>
      </c>
      <c r="H26" s="544" t="s">
        <v>87</v>
      </c>
      <c r="K26" s="434" t="n"/>
      <c r="L26" s="434" t="n"/>
      <c r="M26" s="434" t="n"/>
      <c r="N26" s="217" t="n"/>
      <c r="O26" s="217" t="n"/>
    </row>
    <row customHeight="1" ht="15" r="27" s="333" spans="1:15">
      <c r="B27" s="431" t="n">
        <v>7</v>
      </c>
      <c r="C27" s="433" t="s">
        <v>76</v>
      </c>
      <c r="D27" s="532" t="s">
        <v>77</v>
      </c>
      <c r="H27" s="544" t="s">
        <v>85</v>
      </c>
      <c r="K27" s="435" t="n"/>
      <c r="L27" s="435" t="n"/>
      <c r="M27" s="435" t="n"/>
      <c r="N27" s="217" t="n"/>
      <c r="O27" s="217" t="n"/>
    </row>
    <row customHeight="1" ht="15" r="28" s="333" spans="1:15">
      <c r="B28" s="431" t="n">
        <v>8</v>
      </c>
      <c r="C28" s="432" t="s">
        <v>79</v>
      </c>
      <c r="D28" s="527" t="s">
        <v>80</v>
      </c>
      <c r="H28" s="537" t="s">
        <v>88</v>
      </c>
      <c r="K28" s="434" t="n"/>
      <c r="L28" s="434" t="n"/>
      <c r="M28" s="434" t="n"/>
      <c r="N28" s="217" t="n"/>
      <c r="O28" s="217" t="n"/>
    </row>
    <row customFormat="1" customHeight="1" ht="15" r="30" s="427" spans="1:15">
      <c r="C30" s="428" t="s">
        <v>48</v>
      </c>
      <c r="D30" s="429" t="n"/>
      <c r="G30" s="427" t="s">
        <v>89</v>
      </c>
    </row>
    <row customHeight="1" ht="15" r="31" s="333" spans="1:15">
      <c r="B31" s="520" t="s">
        <v>50</v>
      </c>
      <c r="C31" s="520" t="s">
        <v>51</v>
      </c>
      <c r="D31" s="520" t="s">
        <v>52</v>
      </c>
      <c r="H31" s="520" t="s">
        <v>53</v>
      </c>
      <c r="K31" s="430" t="s">
        <v>54</v>
      </c>
      <c r="L31" s="430" t="s">
        <v>55</v>
      </c>
      <c r="M31" s="430" t="s">
        <v>56</v>
      </c>
      <c r="N31" s="520" t="s">
        <v>57</v>
      </c>
      <c r="O31" s="520" t="s">
        <v>58</v>
      </c>
    </row>
    <row customHeight="1" ht="15" r="32" s="333" spans="1:15">
      <c r="B32" s="431" t="n">
        <v>1</v>
      </c>
      <c r="C32" s="432" t="s">
        <v>59</v>
      </c>
      <c r="D32" s="522" t="s">
        <v>60</v>
      </c>
      <c r="H32" s="538" t="s">
        <v>90</v>
      </c>
      <c r="K32" s="319" t="n"/>
      <c r="L32" s="319" t="n"/>
      <c r="M32" s="319" t="n"/>
      <c r="N32" s="436" t="n"/>
      <c r="O32" s="217" t="n"/>
    </row>
    <row customHeight="1" ht="15" r="33" s="333" spans="1:15">
      <c r="B33" s="431" t="n">
        <v>2</v>
      </c>
      <c r="C33" s="432" t="s">
        <v>62</v>
      </c>
      <c r="D33" s="527" t="s">
        <v>63</v>
      </c>
      <c r="H33" s="538" t="s">
        <v>91</v>
      </c>
      <c r="K33" s="319" t="n"/>
      <c r="L33" s="319" t="n"/>
      <c r="M33" s="319" t="n"/>
      <c r="N33" s="436" t="n"/>
      <c r="O33" s="217" t="n"/>
    </row>
    <row customHeight="1" ht="15" r="34" s="333" spans="1:15">
      <c r="B34" s="431" t="n">
        <v>3</v>
      </c>
      <c r="C34" s="432" t="s">
        <v>65</v>
      </c>
      <c r="D34" s="527" t="s">
        <v>66</v>
      </c>
      <c r="H34" s="538" t="s">
        <v>92</v>
      </c>
      <c r="K34" s="319" t="n"/>
      <c r="L34" s="319" t="n"/>
      <c r="M34" s="319" t="n"/>
      <c r="N34" s="436" t="n"/>
      <c r="O34" s="217" t="n"/>
    </row>
    <row customHeight="1" ht="15" r="35" s="333" spans="1:15">
      <c r="B35" s="431" t="n">
        <v>4</v>
      </c>
      <c r="C35" s="432" t="s">
        <v>68</v>
      </c>
      <c r="D35" s="527" t="s">
        <v>69</v>
      </c>
      <c r="H35" s="538" t="s">
        <v>93</v>
      </c>
      <c r="K35" s="319" t="n"/>
      <c r="L35" s="319" t="n"/>
      <c r="M35" s="319" t="n"/>
      <c r="N35" s="436" t="n"/>
      <c r="O35" s="217" t="n"/>
    </row>
    <row customHeight="1" ht="15" r="36" s="333" spans="1:15">
      <c r="B36" s="431" t="n">
        <v>5</v>
      </c>
      <c r="C36" s="432" t="s">
        <v>71</v>
      </c>
      <c r="D36" s="527" t="s">
        <v>72</v>
      </c>
      <c r="H36" s="538" t="s">
        <v>94</v>
      </c>
      <c r="K36" s="319" t="n"/>
      <c r="L36" s="319" t="n"/>
      <c r="M36" s="319" t="n"/>
      <c r="N36" s="437" t="n"/>
      <c r="O36" s="438" t="n"/>
    </row>
    <row customHeight="1" ht="15" r="37" s="333" spans="1:15">
      <c r="B37" s="439" t="n">
        <v>6</v>
      </c>
      <c r="C37" s="433" t="s">
        <v>74</v>
      </c>
      <c r="D37" s="532" t="s">
        <v>75</v>
      </c>
      <c r="H37" s="541" t="s">
        <v>91</v>
      </c>
      <c r="K37" s="440" t="n"/>
      <c r="L37" s="440" t="n"/>
      <c r="M37" s="440" t="n"/>
      <c r="N37" s="441" t="n"/>
      <c r="O37" s="217" t="n"/>
    </row>
    <row customHeight="1" ht="15" r="38" s="333" spans="1:15">
      <c r="B38" s="439" t="n">
        <v>7</v>
      </c>
      <c r="C38" s="433" t="s">
        <v>76</v>
      </c>
      <c r="D38" s="532" t="s">
        <v>77</v>
      </c>
      <c r="H38" s="541" t="s">
        <v>93</v>
      </c>
      <c r="K38" s="440" t="n"/>
      <c r="L38" s="440" t="n"/>
      <c r="M38" s="440" t="n"/>
      <c r="N38" s="436" t="n"/>
      <c r="O38" s="217" t="n"/>
    </row>
    <row customHeight="1" ht="15" r="39" s="333" spans="1:15">
      <c r="B39" s="431" t="n">
        <v>8</v>
      </c>
      <c r="C39" s="432" t="s">
        <v>79</v>
      </c>
      <c r="D39" s="527" t="s">
        <v>80</v>
      </c>
      <c r="H39" s="538" t="s">
        <v>95</v>
      </c>
      <c r="K39" s="319" t="n"/>
      <c r="L39" s="319" t="n"/>
      <c r="M39" s="319" t="n"/>
      <c r="N39" s="442" t="n"/>
      <c r="O39" s="217" t="n"/>
    </row>
    <row customFormat="1" customHeight="1" ht="15" r="42" s="427" spans="1:15">
      <c r="C42" s="443" t="s">
        <v>96</v>
      </c>
      <c r="D42" s="429" t="n"/>
      <c r="H42" s="444" t="s">
        <v>97</v>
      </c>
      <c r="I42" s="444" t="n"/>
    </row>
    <row customFormat="1" customHeight="1" ht="15" r="43" s="427" spans="1:15">
      <c r="C43" s="445" t="s">
        <v>98</v>
      </c>
      <c r="D43" s="429" t="n"/>
      <c r="H43" s="444" t="s">
        <v>99</v>
      </c>
      <c r="I43" s="444" t="n"/>
    </row>
    <row customFormat="1" customHeight="1" ht="15" r="44" s="427" spans="1:15">
      <c r="E44" s="428" t="s">
        <v>32</v>
      </c>
      <c r="F44" s="428" t="n"/>
      <c r="G44" s="428" t="n"/>
      <c r="H44" s="428" t="n"/>
      <c r="I44" s="428" t="n"/>
      <c r="J44" s="427" t="s">
        <v>100</v>
      </c>
      <c r="K44" s="428" t="n"/>
    </row>
  </sheetData>
  <mergeCells count="61">
    <mergeCell ref="C7:D7"/>
    <mergeCell ref="D37:G37"/>
    <mergeCell ref="H37:J37"/>
    <mergeCell ref="D38:G38"/>
    <mergeCell ref="H38:J38"/>
    <mergeCell ref="D31:G31"/>
    <mergeCell ref="H31:J31"/>
    <mergeCell ref="D32:G32"/>
    <mergeCell ref="H32:J32"/>
    <mergeCell ref="D33:G33"/>
    <mergeCell ref="H33:J33"/>
    <mergeCell ref="D26:G26"/>
    <mergeCell ref="H26:J26"/>
    <mergeCell ref="D27:G27"/>
    <mergeCell ref="H27:J27"/>
    <mergeCell ref="D28:G28"/>
    <mergeCell ref="D39:G39"/>
    <mergeCell ref="H39:J39"/>
    <mergeCell ref="D34:G34"/>
    <mergeCell ref="H34:J34"/>
    <mergeCell ref="D35:G35"/>
    <mergeCell ref="H35:J35"/>
    <mergeCell ref="D36:G36"/>
    <mergeCell ref="H36:J36"/>
    <mergeCell ref="H28:J28"/>
    <mergeCell ref="D23:G23"/>
    <mergeCell ref="H23:J23"/>
    <mergeCell ref="D24:G24"/>
    <mergeCell ref="H24:J24"/>
    <mergeCell ref="D25:G25"/>
    <mergeCell ref="H25:J25"/>
    <mergeCell ref="D20:G20"/>
    <mergeCell ref="H20:J20"/>
    <mergeCell ref="D21:G21"/>
    <mergeCell ref="H21:J21"/>
    <mergeCell ref="D22:G22"/>
    <mergeCell ref="H22:J22"/>
    <mergeCell ref="D15:G15"/>
    <mergeCell ref="H15:J15"/>
    <mergeCell ref="D16:G16"/>
    <mergeCell ref="H16:J16"/>
    <mergeCell ref="D17:G17"/>
    <mergeCell ref="H17:J17"/>
    <mergeCell ref="D12:G12"/>
    <mergeCell ref="H12:J12"/>
    <mergeCell ref="D13:G13"/>
    <mergeCell ref="H13:J13"/>
    <mergeCell ref="D14:G14"/>
    <mergeCell ref="H14:J14"/>
    <mergeCell ref="D9:G9"/>
    <mergeCell ref="H9:J9"/>
    <mergeCell ref="D10:G10"/>
    <mergeCell ref="H10:J10"/>
    <mergeCell ref="D11:G11"/>
    <mergeCell ref="H11:J11"/>
    <mergeCell ref="C6:I6"/>
    <mergeCell ref="C1:I1"/>
    <mergeCell ref="C2:I2"/>
    <mergeCell ref="C3:I3"/>
    <mergeCell ref="C4:I4"/>
    <mergeCell ref="C5:I5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6"/>
  <sheetViews>
    <sheetView topLeftCell="A22" workbookViewId="0">
      <selection activeCell="H36" sqref="H36:J36"/>
    </sheetView>
  </sheetViews>
  <sheetFormatPr baseColWidth="8" customHeight="1" defaultColWidth="7.7109375" defaultRowHeight="15" outlineLevelCol="0"/>
  <cols>
    <col customWidth="1" max="9" min="1" style="343" width="7.7109375"/>
    <col customWidth="1" max="10" min="10" style="343" width="10.7109375"/>
    <col customWidth="1" max="16384" min="11" style="343" width="7.7109375"/>
  </cols>
  <sheetData>
    <row customFormat="1" customHeight="1" ht="15" r="1" s="427" spans="1:16">
      <c r="C1" s="518" t="s">
        <v>0</v>
      </c>
    </row>
    <row customFormat="1" customHeight="1" ht="15" r="2" s="427" spans="1:16">
      <c r="C2" s="518" t="s">
        <v>44</v>
      </c>
    </row>
    <row customFormat="1" customHeight="1" ht="15" r="3" s="427" spans="1:16">
      <c r="C3" s="519" t="s">
        <v>101</v>
      </c>
    </row>
    <row customFormat="1" customHeight="1" ht="15" r="4" s="427" spans="1:16">
      <c r="C4" s="518" t="s">
        <v>2</v>
      </c>
    </row>
    <row customFormat="1" customHeight="1" ht="15" r="5" s="427" spans="1:16">
      <c r="C5" s="518" t="s">
        <v>3</v>
      </c>
    </row>
    <row customFormat="1" customHeight="1" ht="15" r="6" s="427" spans="1:16">
      <c r="A6" s="496" t="s">
        <v>6</v>
      </c>
      <c r="C6" s="518" t="s">
        <v>46</v>
      </c>
    </row>
    <row customFormat="1" customHeight="1" ht="15" r="7" s="150" spans="1:16">
      <c r="B7" s="151" t="n"/>
      <c r="C7" s="151" t="n"/>
      <c r="D7" s="152" t="n"/>
      <c r="E7" s="152" t="n"/>
      <c r="F7" s="23" t="s">
        <v>47</v>
      </c>
      <c r="G7" s="152" t="n"/>
      <c r="H7" s="152" t="n"/>
      <c r="I7" s="152" t="n"/>
      <c r="J7" s="152" t="n"/>
      <c r="K7" s="23" t="n"/>
      <c r="L7" s="23" t="n"/>
      <c r="M7" s="23" t="n"/>
    </row>
    <row customFormat="1" customHeight="1" ht="15" r="8" s="427" spans="1:16">
      <c r="C8" s="428" t="s">
        <v>48</v>
      </c>
      <c r="D8" s="429" t="n"/>
      <c r="G8" s="427" t="s">
        <v>102</v>
      </c>
    </row>
    <row customHeight="1" ht="15" r="9" s="333" spans="1:16">
      <c r="M9" s="446" t="n"/>
      <c r="N9" s="446" t="n"/>
      <c r="O9" s="446" t="n"/>
    </row>
    <row customHeight="1" ht="15" r="10" s="333" spans="1:16">
      <c r="B10" s="520" t="s">
        <v>50</v>
      </c>
      <c r="C10" s="520" t="s">
        <v>103</v>
      </c>
      <c r="D10" s="520" t="s">
        <v>52</v>
      </c>
      <c r="H10" s="520" t="s">
        <v>53</v>
      </c>
      <c r="K10" s="430" t="s">
        <v>54</v>
      </c>
      <c r="L10" s="430" t="s">
        <v>55</v>
      </c>
      <c r="M10" s="430" t="s">
        <v>56</v>
      </c>
      <c r="N10" s="520" t="s">
        <v>57</v>
      </c>
      <c r="O10" s="520" t="s">
        <v>58</v>
      </c>
    </row>
    <row customHeight="1" ht="15" r="11" s="333" spans="1:16">
      <c r="B11" s="107" t="n">
        <v>1</v>
      </c>
      <c r="C11" s="215" t="s">
        <v>104</v>
      </c>
      <c r="D11" s="545" t="s">
        <v>105</v>
      </c>
      <c r="H11" s="550" t="s">
        <v>106</v>
      </c>
      <c r="K11" s="447" t="n"/>
      <c r="L11" s="447" t="n"/>
      <c r="M11" s="447" t="n"/>
      <c r="N11" s="216" t="n"/>
      <c r="O11" s="217" t="n"/>
      <c r="P11" s="448" t="n"/>
    </row>
    <row customHeight="1" ht="15" r="12" s="333" spans="1:16">
      <c r="B12" s="107" t="n">
        <v>2</v>
      </c>
      <c r="C12" s="215" t="s">
        <v>107</v>
      </c>
      <c r="D12" s="545" t="s">
        <v>108</v>
      </c>
      <c r="H12" s="550" t="s">
        <v>109</v>
      </c>
      <c r="K12" s="447" t="n"/>
      <c r="L12" s="447" t="n"/>
      <c r="M12" s="447" t="n"/>
      <c r="N12" s="216" t="n"/>
      <c r="O12" s="217" t="n"/>
      <c r="P12" s="448" t="n"/>
    </row>
    <row customHeight="1" ht="15" r="13" s="333" spans="1:16">
      <c r="B13" s="107" t="n">
        <v>3</v>
      </c>
      <c r="C13" s="215" t="s">
        <v>110</v>
      </c>
      <c r="D13" s="547" t="s">
        <v>111</v>
      </c>
      <c r="H13" s="550" t="s">
        <v>112</v>
      </c>
      <c r="K13" s="447" t="n"/>
      <c r="L13" s="447" t="n"/>
      <c r="M13" s="447" t="n"/>
      <c r="N13" s="216" t="n"/>
      <c r="O13" s="217" t="n"/>
      <c r="P13" s="448" t="n"/>
    </row>
    <row customHeight="1" ht="15" r="14" s="333" spans="1:16">
      <c r="B14" s="107" t="n">
        <v>4</v>
      </c>
      <c r="C14" s="215" t="s">
        <v>113</v>
      </c>
      <c r="D14" s="548" t="s">
        <v>114</v>
      </c>
      <c r="H14" s="550" t="s">
        <v>95</v>
      </c>
      <c r="K14" s="447" t="n"/>
      <c r="L14" s="447" t="n"/>
      <c r="M14" s="447" t="n"/>
      <c r="N14" s="216" t="n"/>
      <c r="O14" s="218" t="n"/>
      <c r="P14" s="448" t="n"/>
    </row>
    <row customHeight="1" ht="15" r="15" s="333" spans="1:16">
      <c r="B15" s="107" t="n">
        <v>5</v>
      </c>
      <c r="C15" s="219" t="s">
        <v>115</v>
      </c>
      <c r="D15" s="549" t="s">
        <v>116</v>
      </c>
      <c r="H15" s="550" t="s">
        <v>109</v>
      </c>
      <c r="K15" s="447" t="n"/>
      <c r="L15" s="447" t="n"/>
      <c r="M15" s="447" t="n"/>
      <c r="N15" s="216" t="n"/>
      <c r="O15" s="217" t="n"/>
      <c r="P15" s="448" t="n"/>
    </row>
    <row customHeight="1" ht="15" r="16" s="333" spans="1:16">
      <c r="B16" s="107" t="n">
        <v>6</v>
      </c>
      <c r="C16" s="219" t="s">
        <v>117</v>
      </c>
      <c r="D16" s="549" t="s">
        <v>118</v>
      </c>
      <c r="H16" s="550" t="s">
        <v>106</v>
      </c>
      <c r="K16" s="447" t="n"/>
      <c r="L16" s="447" t="n"/>
      <c r="M16" s="447" t="n"/>
      <c r="N16" s="216" t="n"/>
      <c r="O16" s="217" t="n"/>
      <c r="P16" s="448" t="n"/>
    </row>
    <row customHeight="1" ht="15" r="17" s="333" spans="1:16">
      <c r="B17" s="107" t="n">
        <v>7</v>
      </c>
      <c r="C17" s="219" t="s">
        <v>119</v>
      </c>
      <c r="D17" s="551" t="s">
        <v>120</v>
      </c>
      <c r="H17" s="550" t="s">
        <v>95</v>
      </c>
      <c r="K17" s="447" t="n"/>
      <c r="L17" s="447" t="n"/>
      <c r="M17" s="447" t="n"/>
      <c r="N17" s="216" t="n"/>
      <c r="O17" s="217" t="n"/>
      <c r="P17" s="448" t="n"/>
    </row>
    <row customHeight="1" ht="15" r="18" s="333" spans="1:16">
      <c r="B18" s="107" t="n">
        <v>8</v>
      </c>
      <c r="C18" s="215" t="s">
        <v>121</v>
      </c>
      <c r="D18" s="545" t="s">
        <v>122</v>
      </c>
      <c r="H18" s="550" t="s">
        <v>123</v>
      </c>
      <c r="K18" s="447" t="n"/>
      <c r="L18" s="447" t="n"/>
      <c r="M18" s="447" t="n"/>
      <c r="N18" s="216" t="n"/>
      <c r="O18" s="217" t="n"/>
      <c r="P18" s="448" t="n"/>
    </row>
    <row customFormat="1" customHeight="1" ht="15" r="20" s="427" spans="1:16">
      <c r="C20" s="428" t="s">
        <v>48</v>
      </c>
      <c r="D20" s="429" t="n"/>
      <c r="G20" s="427" t="s">
        <v>124</v>
      </c>
    </row>
    <row customHeight="1" ht="15" r="21" s="333" spans="1:16">
      <c r="B21" s="520" t="s">
        <v>50</v>
      </c>
      <c r="C21" s="520" t="s">
        <v>103</v>
      </c>
      <c r="D21" s="520" t="s">
        <v>52</v>
      </c>
      <c r="H21" s="520" t="s">
        <v>53</v>
      </c>
      <c r="K21" s="430" t="s">
        <v>54</v>
      </c>
      <c r="L21" s="430" t="s">
        <v>55</v>
      </c>
      <c r="M21" s="430" t="s">
        <v>56</v>
      </c>
      <c r="N21" s="520" t="s">
        <v>57</v>
      </c>
      <c r="O21" s="520" t="s">
        <v>58</v>
      </c>
    </row>
    <row customHeight="1" ht="15" r="22" s="333" spans="1:16">
      <c r="B22" s="107" t="n">
        <v>1</v>
      </c>
      <c r="C22" s="215" t="s">
        <v>104</v>
      </c>
      <c r="D22" s="545" t="s">
        <v>105</v>
      </c>
      <c r="H22" s="550" t="s">
        <v>125</v>
      </c>
      <c r="K22" s="434" t="n"/>
      <c r="L22" s="434" t="n"/>
      <c r="M22" s="434" t="n"/>
      <c r="N22" s="216" t="n"/>
      <c r="O22" s="217" t="n"/>
    </row>
    <row customHeight="1" ht="15" r="23" s="333" spans="1:16">
      <c r="B23" s="107" t="n">
        <v>2</v>
      </c>
      <c r="C23" s="215" t="s">
        <v>107</v>
      </c>
      <c r="D23" s="545" t="s">
        <v>108</v>
      </c>
      <c r="H23" s="550" t="s">
        <v>126</v>
      </c>
      <c r="K23" s="435" t="n"/>
      <c r="L23" s="435" t="n"/>
      <c r="M23" s="435" t="n"/>
      <c r="N23" s="216" t="n"/>
      <c r="O23" s="217" t="n"/>
    </row>
    <row customHeight="1" ht="15" r="24" s="333" spans="1:16">
      <c r="B24" s="107" t="n">
        <v>3</v>
      </c>
      <c r="C24" s="215" t="s">
        <v>110</v>
      </c>
      <c r="D24" s="547" t="s">
        <v>111</v>
      </c>
      <c r="H24" s="550" t="s">
        <v>127</v>
      </c>
      <c r="K24" s="434" t="n"/>
      <c r="L24" s="434" t="n"/>
      <c r="M24" s="434" t="n"/>
      <c r="N24" s="216" t="n"/>
      <c r="O24" s="217" t="n"/>
    </row>
    <row customHeight="1" ht="15" r="25" s="333" spans="1:16">
      <c r="B25" s="107" t="n">
        <v>4</v>
      </c>
      <c r="C25" s="215" t="s">
        <v>113</v>
      </c>
      <c r="D25" s="548" t="s">
        <v>114</v>
      </c>
      <c r="H25" s="550" t="s">
        <v>92</v>
      </c>
      <c r="K25" s="434" t="n"/>
      <c r="L25" s="434" t="n"/>
      <c r="M25" s="434" t="n"/>
      <c r="N25" s="216" t="n"/>
      <c r="O25" s="217" t="n"/>
    </row>
    <row customHeight="1" ht="15" r="26" s="333" spans="1:16">
      <c r="B26" s="107" t="n">
        <v>5</v>
      </c>
      <c r="C26" s="219" t="s">
        <v>115</v>
      </c>
      <c r="D26" s="549" t="s">
        <v>116</v>
      </c>
      <c r="H26" s="550" t="s">
        <v>128</v>
      </c>
      <c r="K26" s="435" t="n"/>
      <c r="L26" s="435" t="n"/>
      <c r="M26" s="435" t="n"/>
      <c r="N26" s="216" t="n"/>
      <c r="O26" s="217" t="n"/>
    </row>
    <row customHeight="1" ht="15" r="27" s="333" spans="1:16">
      <c r="B27" s="107" t="n">
        <v>6</v>
      </c>
      <c r="C27" s="219" t="s">
        <v>117</v>
      </c>
      <c r="D27" s="549" t="s">
        <v>118</v>
      </c>
      <c r="H27" s="550" t="s">
        <v>125</v>
      </c>
      <c r="K27" s="434" t="n"/>
      <c r="L27" s="434" t="n"/>
      <c r="M27" s="434" t="n"/>
      <c r="N27" s="216" t="n"/>
      <c r="O27" s="217" t="n"/>
    </row>
    <row customHeight="1" ht="15" r="28" s="333" spans="1:16">
      <c r="B28" s="107" t="n">
        <v>7</v>
      </c>
      <c r="C28" s="219" t="s">
        <v>119</v>
      </c>
      <c r="D28" s="551" t="s">
        <v>120</v>
      </c>
      <c r="H28" s="550" t="s">
        <v>84</v>
      </c>
      <c r="K28" s="434" t="n"/>
      <c r="L28" s="434" t="n"/>
      <c r="M28" s="434" t="n"/>
      <c r="N28" s="216" t="n"/>
      <c r="O28" s="217" t="n"/>
    </row>
    <row customHeight="1" ht="15" r="29" s="333" spans="1:16">
      <c r="B29" s="107" t="n">
        <v>8</v>
      </c>
      <c r="C29" s="215" t="s">
        <v>121</v>
      </c>
      <c r="D29" s="545" t="s">
        <v>122</v>
      </c>
      <c r="H29" s="550" t="s">
        <v>129</v>
      </c>
      <c r="K29" s="434" t="n"/>
      <c r="L29" s="434" t="n"/>
      <c r="M29" s="434" t="n"/>
      <c r="N29" s="216" t="n"/>
      <c r="O29" s="217" t="n"/>
    </row>
    <row customFormat="1" customHeight="1" ht="15" r="32" s="427" spans="1:16">
      <c r="C32" s="428" t="s">
        <v>48</v>
      </c>
      <c r="D32" s="429" t="n"/>
      <c r="G32" s="427" t="s">
        <v>130</v>
      </c>
    </row>
    <row customHeight="1" ht="12.75" r="33" s="333" spans="1:16">
      <c r="B33" s="520" t="s">
        <v>50</v>
      </c>
      <c r="C33" s="520" t="s">
        <v>103</v>
      </c>
      <c r="D33" s="520" t="s">
        <v>52</v>
      </c>
      <c r="H33" s="520" t="s">
        <v>53</v>
      </c>
      <c r="K33" s="430" t="s">
        <v>54</v>
      </c>
      <c r="L33" s="430" t="s">
        <v>55</v>
      </c>
      <c r="M33" s="430" t="s">
        <v>56</v>
      </c>
      <c r="N33" s="520" t="s">
        <v>57</v>
      </c>
      <c r="O33" s="520" t="s">
        <v>58</v>
      </c>
    </row>
    <row r="34" spans="1:16">
      <c r="B34" s="107" t="n">
        <v>1</v>
      </c>
      <c r="C34" s="215" t="s">
        <v>104</v>
      </c>
      <c r="D34" s="545" t="s">
        <v>105</v>
      </c>
      <c r="H34" s="550" t="s">
        <v>131</v>
      </c>
      <c r="K34" s="319" t="n"/>
      <c r="L34" s="319" t="n"/>
      <c r="M34" s="319" t="n"/>
      <c r="N34" s="216" t="n"/>
      <c r="O34" s="217" t="n"/>
    </row>
    <row r="35" spans="1:16">
      <c r="B35" s="107" t="n">
        <v>2</v>
      </c>
      <c r="C35" s="215" t="s">
        <v>107</v>
      </c>
      <c r="D35" s="545" t="s">
        <v>108</v>
      </c>
      <c r="H35" s="550" t="s">
        <v>132</v>
      </c>
      <c r="K35" s="318" t="n"/>
      <c r="L35" s="318" t="n"/>
      <c r="M35" s="318" t="n"/>
      <c r="N35" s="216" t="n"/>
      <c r="O35" s="217" t="n"/>
    </row>
    <row r="36" spans="1:16">
      <c r="B36" s="107" t="n">
        <v>3</v>
      </c>
      <c r="C36" s="215" t="s">
        <v>110</v>
      </c>
      <c r="D36" s="547" t="s">
        <v>111</v>
      </c>
      <c r="H36" s="552" t="s">
        <v>133</v>
      </c>
      <c r="K36" s="449" t="n"/>
      <c r="L36" s="449" t="n"/>
      <c r="M36" s="449" t="n"/>
      <c r="N36" s="216" t="n"/>
      <c r="O36" s="217" t="n"/>
    </row>
    <row r="37" spans="1:16">
      <c r="B37" s="107" t="n">
        <v>4</v>
      </c>
      <c r="C37" s="215" t="s">
        <v>113</v>
      </c>
      <c r="D37" s="548" t="s">
        <v>114</v>
      </c>
      <c r="H37" s="550" t="s">
        <v>134</v>
      </c>
      <c r="K37" s="319" t="n"/>
      <c r="L37" s="319" t="n"/>
      <c r="M37" s="319" t="n"/>
      <c r="N37" s="216" t="n"/>
      <c r="O37" s="217" t="n"/>
    </row>
    <row r="38" spans="1:16">
      <c r="B38" s="107" t="n">
        <v>5</v>
      </c>
      <c r="C38" s="219" t="s">
        <v>115</v>
      </c>
      <c r="D38" s="549" t="s">
        <v>116</v>
      </c>
      <c r="H38" s="550" t="s">
        <v>132</v>
      </c>
      <c r="K38" s="319" t="n"/>
      <c r="L38" s="319" t="n"/>
      <c r="M38" s="319" t="n"/>
      <c r="N38" s="216" t="n"/>
      <c r="O38" s="217" t="n"/>
    </row>
    <row r="39" spans="1:16">
      <c r="B39" s="107" t="n">
        <v>6</v>
      </c>
      <c r="C39" s="219" t="s">
        <v>117</v>
      </c>
      <c r="D39" s="549" t="s">
        <v>118</v>
      </c>
      <c r="H39" s="550" t="s">
        <v>131</v>
      </c>
      <c r="K39" s="319" t="n"/>
      <c r="L39" s="319" t="n"/>
      <c r="M39" s="319" t="n"/>
      <c r="N39" s="216" t="n"/>
      <c r="O39" s="217" t="n"/>
    </row>
    <row r="40" spans="1:16">
      <c r="B40" s="107" t="n">
        <v>7</v>
      </c>
      <c r="C40" s="219" t="s">
        <v>119</v>
      </c>
      <c r="D40" s="551" t="s">
        <v>120</v>
      </c>
      <c r="H40" s="550" t="s">
        <v>91</v>
      </c>
      <c r="K40" s="319" t="n"/>
      <c r="L40" s="319" t="n"/>
      <c r="M40" s="319" t="n"/>
      <c r="N40" s="216" t="n"/>
      <c r="O40" s="217" t="n"/>
    </row>
    <row r="41" spans="1:16">
      <c r="B41" s="107" t="n">
        <v>8</v>
      </c>
      <c r="C41" s="215" t="s">
        <v>121</v>
      </c>
      <c r="D41" s="545" t="s">
        <v>122</v>
      </c>
      <c r="H41" s="550" t="s">
        <v>135</v>
      </c>
      <c r="K41" s="319" t="n"/>
      <c r="L41" s="319" t="n"/>
      <c r="M41" s="319" t="n"/>
      <c r="N41" s="216" t="n"/>
      <c r="O41" s="217" t="n"/>
    </row>
    <row customFormat="1" customHeight="1" ht="25.5" r="44" s="427" spans="1:16">
      <c r="C44" s="443" t="s">
        <v>96</v>
      </c>
      <c r="D44" s="429" t="n"/>
      <c r="H44" s="444" t="s">
        <v>97</v>
      </c>
      <c r="I44" s="444" t="n"/>
    </row>
    <row customFormat="1" customHeight="1" ht="12.75" r="45" s="427" spans="1:16">
      <c r="C45" s="445" t="s">
        <v>98</v>
      </c>
      <c r="D45" s="429" t="n"/>
      <c r="H45" s="444" t="s">
        <v>99</v>
      </c>
      <c r="I45" s="444" t="n"/>
    </row>
    <row customFormat="1" customHeight="1" ht="12.75" r="46" s="427" spans="1:16">
      <c r="E46" s="428" t="s">
        <v>32</v>
      </c>
      <c r="F46" s="428" t="n"/>
      <c r="G46" s="428" t="n"/>
      <c r="H46" s="428" t="n"/>
      <c r="I46" s="428" t="n"/>
      <c r="J46" s="427" t="s">
        <v>100</v>
      </c>
      <c r="K46" s="428" t="n"/>
    </row>
  </sheetData>
  <mergeCells count="61">
    <mergeCell ref="A6:B6"/>
    <mergeCell ref="D39:G39"/>
    <mergeCell ref="H39:J39"/>
    <mergeCell ref="D40:G40"/>
    <mergeCell ref="H40:J40"/>
    <mergeCell ref="D33:G33"/>
    <mergeCell ref="H33:J33"/>
    <mergeCell ref="D34:G34"/>
    <mergeCell ref="H34:J34"/>
    <mergeCell ref="D35:G35"/>
    <mergeCell ref="H35:J35"/>
    <mergeCell ref="D27:G27"/>
    <mergeCell ref="H27:J27"/>
    <mergeCell ref="D28:G28"/>
    <mergeCell ref="H28:J28"/>
    <mergeCell ref="D29:G29"/>
    <mergeCell ref="D41:G41"/>
    <mergeCell ref="H41:J41"/>
    <mergeCell ref="D36:G36"/>
    <mergeCell ref="H36:J36"/>
    <mergeCell ref="D37:G37"/>
    <mergeCell ref="H37:J37"/>
    <mergeCell ref="D38:G38"/>
    <mergeCell ref="H38:J38"/>
    <mergeCell ref="H29:J29"/>
    <mergeCell ref="D24:G24"/>
    <mergeCell ref="H24:J24"/>
    <mergeCell ref="D25:G25"/>
    <mergeCell ref="H25:J25"/>
    <mergeCell ref="D26:G26"/>
    <mergeCell ref="H26:J26"/>
    <mergeCell ref="D21:G21"/>
    <mergeCell ref="H21:J21"/>
    <mergeCell ref="D22:G22"/>
    <mergeCell ref="H22:J22"/>
    <mergeCell ref="D23:G23"/>
    <mergeCell ref="H23:J23"/>
    <mergeCell ref="D16:G16"/>
    <mergeCell ref="H16:J16"/>
    <mergeCell ref="D17:G17"/>
    <mergeCell ref="H17:J17"/>
    <mergeCell ref="D18:G18"/>
    <mergeCell ref="H18:J18"/>
    <mergeCell ref="D13:G13"/>
    <mergeCell ref="H13:J13"/>
    <mergeCell ref="D14:G14"/>
    <mergeCell ref="H14:J14"/>
    <mergeCell ref="D15:G15"/>
    <mergeCell ref="H15:J15"/>
    <mergeCell ref="D10:G10"/>
    <mergeCell ref="H10:J10"/>
    <mergeCell ref="D11:G11"/>
    <mergeCell ref="H11:J11"/>
    <mergeCell ref="D12:G12"/>
    <mergeCell ref="H12:J12"/>
    <mergeCell ref="C6:I6"/>
    <mergeCell ref="C1:I1"/>
    <mergeCell ref="C2:I2"/>
    <mergeCell ref="C3:I3"/>
    <mergeCell ref="C4:I4"/>
    <mergeCell ref="C5:I5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O43"/>
  <sheetViews>
    <sheetView topLeftCell="A4" workbookViewId="0">
      <selection activeCell="D15" sqref="D15:G15"/>
    </sheetView>
  </sheetViews>
  <sheetFormatPr baseColWidth="8" defaultRowHeight="15" outlineLevelCol="0"/>
  <cols>
    <col customWidth="1" max="1" min="1" style="333" width="4.140625"/>
  </cols>
  <sheetData>
    <row customFormat="1" customHeight="1" ht="15" r="1" s="427" spans="1:15">
      <c r="D1" s="518" t="s">
        <v>0</v>
      </c>
    </row>
    <row customFormat="1" customHeight="1" ht="15" r="2" s="427" spans="1:15">
      <c r="D2" s="518" t="s">
        <v>44</v>
      </c>
    </row>
    <row customFormat="1" customHeight="1" ht="15" r="3" s="427" spans="1:15">
      <c r="D3" s="519" t="s">
        <v>45</v>
      </c>
    </row>
    <row customFormat="1" customHeight="1" ht="15" r="4" s="427" spans="1:15">
      <c r="D4" s="518" t="s">
        <v>2</v>
      </c>
    </row>
    <row customFormat="1" customHeight="1" ht="15" r="5" s="427" spans="1:15">
      <c r="D5" s="518" t="s">
        <v>3</v>
      </c>
    </row>
    <row customFormat="1" customHeight="1" ht="15" r="6" s="427" spans="1:15">
      <c r="D6" s="518" t="s">
        <v>46</v>
      </c>
    </row>
    <row customFormat="1" customHeight="1" ht="15" r="7" s="150" spans="1:15">
      <c r="C7" s="151" t="n"/>
      <c r="D7" s="496" t="s">
        <v>6</v>
      </c>
      <c r="F7" s="152" t="n"/>
      <c r="G7" s="23" t="s">
        <v>47</v>
      </c>
      <c r="H7" s="152" t="n"/>
      <c r="I7" s="152" t="n"/>
      <c r="J7" s="152" t="n"/>
      <c r="K7" s="23" t="n"/>
      <c r="L7" s="23" t="n"/>
      <c r="M7" s="23" t="n"/>
    </row>
    <row customFormat="1" customHeight="1" ht="15" r="8" s="427" spans="1:15">
      <c r="D8" s="428" t="s">
        <v>48</v>
      </c>
      <c r="E8" s="429" t="n"/>
      <c r="H8" s="427" t="s">
        <v>136</v>
      </c>
    </row>
    <row r="10" spans="1:15">
      <c r="B10" s="520" t="s">
        <v>50</v>
      </c>
      <c r="C10" s="520" t="s">
        <v>103</v>
      </c>
      <c r="D10" s="555" t="s">
        <v>52</v>
      </c>
      <c r="H10" s="555" t="s">
        <v>53</v>
      </c>
      <c r="K10" s="430" t="s">
        <v>54</v>
      </c>
      <c r="L10" s="430" t="s">
        <v>55</v>
      </c>
      <c r="M10" s="430" t="s">
        <v>56</v>
      </c>
      <c r="N10" s="520" t="s">
        <v>57</v>
      </c>
      <c r="O10" s="520" t="s">
        <v>58</v>
      </c>
    </row>
    <row r="11" spans="1:15">
      <c r="B11" s="108" t="n">
        <v>1</v>
      </c>
      <c r="C11" s="108" t="s">
        <v>137</v>
      </c>
      <c r="D11" s="558" t="s">
        <v>138</v>
      </c>
      <c r="H11" s="559" t="s">
        <v>139</v>
      </c>
      <c r="K11" s="318" t="n"/>
      <c r="L11" s="318" t="n"/>
      <c r="M11" s="318" t="n"/>
      <c r="N11" s="295" t="n"/>
      <c r="O11" s="296" t="n"/>
    </row>
    <row r="12" spans="1:15">
      <c r="B12" s="108" t="n">
        <v>2</v>
      </c>
      <c r="C12" s="108" t="s">
        <v>140</v>
      </c>
      <c r="D12" s="560" t="s">
        <v>141</v>
      </c>
      <c r="H12" s="561" t="s">
        <v>142</v>
      </c>
      <c r="K12" s="319" t="n"/>
      <c r="L12" s="319" t="n"/>
      <c r="M12" s="319" t="n"/>
      <c r="N12" s="295" t="n"/>
      <c r="O12" s="296" t="n"/>
    </row>
    <row r="13" spans="1:15">
      <c r="B13" s="108" t="n">
        <v>3</v>
      </c>
      <c r="C13" s="108" t="s">
        <v>143</v>
      </c>
      <c r="D13" s="560" t="s">
        <v>144</v>
      </c>
      <c r="H13" s="561" t="s">
        <v>139</v>
      </c>
      <c r="K13" s="319" t="n"/>
      <c r="L13" s="319" t="n"/>
      <c r="M13" s="319" t="n"/>
      <c r="N13" s="295" t="n"/>
      <c r="O13" s="296" t="n"/>
    </row>
    <row r="14" spans="1:15">
      <c r="B14" s="108" t="n">
        <v>4</v>
      </c>
      <c r="C14" s="108" t="s">
        <v>145</v>
      </c>
      <c r="D14" s="560" t="s">
        <v>146</v>
      </c>
      <c r="H14" s="561" t="s">
        <v>147</v>
      </c>
      <c r="K14" s="319" t="n"/>
      <c r="L14" s="319" t="n"/>
      <c r="M14" s="319" t="n"/>
      <c r="N14" s="295" t="n"/>
      <c r="O14" s="296" t="n"/>
    </row>
    <row r="15" spans="1:15">
      <c r="B15" s="108" t="n">
        <v>5</v>
      </c>
      <c r="C15" s="108" t="s">
        <v>148</v>
      </c>
      <c r="D15" s="558" t="s">
        <v>149</v>
      </c>
      <c r="H15" s="559" t="s">
        <v>150</v>
      </c>
      <c r="K15" s="319" t="n"/>
      <c r="L15" s="319" t="n"/>
      <c r="M15" s="319" t="n"/>
      <c r="N15" s="295" t="n"/>
      <c r="O15" s="296" t="n"/>
    </row>
    <row r="16" spans="1:15">
      <c r="B16" s="108" t="n">
        <v>6</v>
      </c>
      <c r="C16" s="108" t="s">
        <v>151</v>
      </c>
      <c r="D16" s="558" t="s">
        <v>152</v>
      </c>
      <c r="H16" s="559" t="s">
        <v>153</v>
      </c>
      <c r="K16" s="318" t="n"/>
      <c r="L16" s="318" t="n"/>
      <c r="M16" s="318" t="n"/>
      <c r="N16" s="295" t="n"/>
      <c r="O16" s="296" t="n"/>
    </row>
    <row r="17" spans="1:15">
      <c r="B17" s="108" t="n">
        <v>7</v>
      </c>
      <c r="C17" s="108" t="s">
        <v>154</v>
      </c>
      <c r="D17" s="558" t="s">
        <v>155</v>
      </c>
      <c r="H17" s="559" t="s">
        <v>156</v>
      </c>
      <c r="K17" s="319" t="n"/>
      <c r="L17" s="319" t="n"/>
      <c r="M17" s="319" t="n"/>
      <c r="N17" s="295" t="n"/>
      <c r="O17" s="296" t="n"/>
    </row>
    <row r="18" spans="1:15">
      <c r="B18" s="108" t="n">
        <v>8</v>
      </c>
      <c r="C18" s="108" t="s">
        <v>157</v>
      </c>
      <c r="D18" s="560" t="s">
        <v>158</v>
      </c>
      <c r="H18" s="561" t="s">
        <v>159</v>
      </c>
      <c r="K18" s="319" t="n"/>
      <c r="L18" s="319" t="n"/>
      <c r="M18" s="319" t="n"/>
      <c r="N18" s="295" t="n"/>
      <c r="O18" s="296" t="n"/>
    </row>
    <row r="19" spans="1:15">
      <c r="B19" s="108" t="n">
        <v>9</v>
      </c>
      <c r="C19" s="108" t="s">
        <v>160</v>
      </c>
      <c r="D19" s="558" t="s">
        <v>122</v>
      </c>
      <c r="H19" s="559" t="s">
        <v>161</v>
      </c>
      <c r="K19" s="108" t="n"/>
      <c r="L19" s="108" t="n"/>
      <c r="M19" s="108" t="n"/>
      <c r="N19" s="108" t="n"/>
      <c r="O19" s="108" t="n"/>
    </row>
    <row customFormat="1" customHeight="1" ht="15" r="21" s="427" spans="1:15">
      <c r="D21" s="428" t="s">
        <v>48</v>
      </c>
      <c r="E21" s="429" t="n"/>
      <c r="H21" s="427" t="s">
        <v>162</v>
      </c>
    </row>
    <row r="22" spans="1:15">
      <c r="B22" s="520" t="s">
        <v>50</v>
      </c>
      <c r="C22" s="520" t="s">
        <v>103</v>
      </c>
      <c r="D22" s="520" t="s">
        <v>52</v>
      </c>
      <c r="H22" s="520" t="s">
        <v>53</v>
      </c>
      <c r="K22" s="430" t="s">
        <v>54</v>
      </c>
      <c r="L22" s="430" t="s">
        <v>55</v>
      </c>
      <c r="M22" s="430" t="s">
        <v>56</v>
      </c>
      <c r="N22" s="520" t="s">
        <v>57</v>
      </c>
      <c r="O22" s="520" t="s">
        <v>58</v>
      </c>
    </row>
    <row r="23" spans="1:15">
      <c r="B23" s="108" t="n">
        <v>1</v>
      </c>
      <c r="C23" s="108" t="s">
        <v>137</v>
      </c>
      <c r="D23" s="558" t="s">
        <v>138</v>
      </c>
      <c r="H23" s="563" t="s">
        <v>163</v>
      </c>
      <c r="K23" s="450" t="n"/>
      <c r="L23" s="318" t="n"/>
      <c r="M23" s="318" t="n"/>
      <c r="N23" s="295" t="n"/>
      <c r="O23" s="296" t="n"/>
    </row>
    <row r="24" spans="1:15">
      <c r="B24" s="108" t="n">
        <v>2</v>
      </c>
      <c r="C24" s="108" t="s">
        <v>140</v>
      </c>
      <c r="D24" s="560" t="s">
        <v>141</v>
      </c>
      <c r="H24" s="565" t="s">
        <v>164</v>
      </c>
      <c r="K24" s="451" t="n"/>
      <c r="L24" s="319" t="n"/>
      <c r="M24" s="319" t="n"/>
      <c r="N24" s="295" t="n"/>
      <c r="O24" s="296" t="n"/>
    </row>
    <row r="25" spans="1:15">
      <c r="B25" s="108" t="n">
        <v>3</v>
      </c>
      <c r="C25" s="108" t="s">
        <v>143</v>
      </c>
      <c r="D25" s="560" t="s">
        <v>144</v>
      </c>
      <c r="H25" s="565" t="s">
        <v>163</v>
      </c>
      <c r="K25" s="451" t="n"/>
      <c r="L25" s="319" t="n"/>
      <c r="M25" s="319" t="n"/>
      <c r="N25" s="295" t="n"/>
      <c r="O25" s="296" t="n"/>
    </row>
    <row r="26" spans="1:15">
      <c r="B26" s="108" t="n">
        <v>4</v>
      </c>
      <c r="C26" s="108" t="s">
        <v>145</v>
      </c>
      <c r="D26" s="560" t="s">
        <v>146</v>
      </c>
      <c r="H26" s="565" t="s">
        <v>165</v>
      </c>
      <c r="K26" s="451" t="n"/>
      <c r="L26" s="319" t="n"/>
      <c r="M26" s="319" t="n"/>
      <c r="N26" s="295" t="n"/>
      <c r="O26" s="296" t="n"/>
    </row>
    <row r="27" spans="1:15">
      <c r="B27" s="108" t="n">
        <v>5</v>
      </c>
      <c r="C27" s="108" t="s">
        <v>148</v>
      </c>
      <c r="D27" s="558" t="s">
        <v>149</v>
      </c>
      <c r="H27" s="563" t="s">
        <v>164</v>
      </c>
      <c r="K27" s="451" t="n"/>
      <c r="L27" s="319" t="n"/>
      <c r="M27" s="319" t="n"/>
      <c r="N27" s="295" t="n"/>
      <c r="O27" s="296" t="n"/>
    </row>
    <row r="28" spans="1:15">
      <c r="B28" s="108" t="n">
        <v>6</v>
      </c>
      <c r="C28" s="108" t="s">
        <v>151</v>
      </c>
      <c r="D28" s="558" t="s">
        <v>152</v>
      </c>
      <c r="H28" s="563" t="s">
        <v>165</v>
      </c>
      <c r="K28" s="450" t="n"/>
      <c r="L28" s="318" t="n"/>
      <c r="M28" s="318" t="n"/>
      <c r="N28" s="295" t="n"/>
      <c r="O28" s="296" t="n"/>
    </row>
    <row r="29" spans="1:15">
      <c r="B29" s="108" t="n">
        <v>7</v>
      </c>
      <c r="C29" s="108" t="s">
        <v>154</v>
      </c>
      <c r="D29" s="558" t="s">
        <v>155</v>
      </c>
      <c r="H29" s="563" t="s">
        <v>166</v>
      </c>
      <c r="K29" s="451" t="n"/>
      <c r="L29" s="319" t="n"/>
      <c r="M29" s="319" t="n"/>
      <c r="N29" s="295" t="n"/>
      <c r="O29" s="296" t="n"/>
    </row>
    <row r="30" spans="1:15">
      <c r="B30" s="108" t="n">
        <v>8</v>
      </c>
      <c r="C30" s="108" t="s">
        <v>157</v>
      </c>
      <c r="D30" s="560" t="s">
        <v>158</v>
      </c>
      <c r="H30" s="565" t="s">
        <v>167</v>
      </c>
      <c r="K30" s="451" t="n"/>
      <c r="L30" s="319" t="n"/>
      <c r="M30" s="319" t="n"/>
      <c r="N30" s="295" t="n"/>
      <c r="O30" s="296" t="n"/>
    </row>
    <row r="31" spans="1:15">
      <c r="B31" s="108" t="n">
        <v>9</v>
      </c>
      <c r="C31" s="108" t="s">
        <v>160</v>
      </c>
      <c r="D31" s="558" t="s">
        <v>122</v>
      </c>
      <c r="H31" s="563" t="s">
        <v>168</v>
      </c>
      <c r="K31" s="108" t="n"/>
      <c r="L31" s="108" t="n"/>
      <c r="M31" s="108" t="n"/>
      <c r="N31" s="108" t="n"/>
      <c r="O31" s="108" t="n"/>
    </row>
    <row customFormat="1" customHeight="1" ht="15" r="33" s="427" spans="1:15">
      <c r="D33" s="428" t="s">
        <v>48</v>
      </c>
      <c r="E33" s="429" t="n"/>
      <c r="H33" s="427" t="s">
        <v>169</v>
      </c>
    </row>
    <row r="34" spans="1:15">
      <c r="B34" s="520" t="s">
        <v>50</v>
      </c>
      <c r="C34" s="520" t="s">
        <v>103</v>
      </c>
      <c r="D34" s="520" t="s">
        <v>52</v>
      </c>
      <c r="H34" s="520" t="s">
        <v>53</v>
      </c>
      <c r="K34" s="430" t="s">
        <v>54</v>
      </c>
      <c r="L34" s="430" t="s">
        <v>55</v>
      </c>
      <c r="M34" s="430" t="s">
        <v>56</v>
      </c>
      <c r="N34" s="520" t="s">
        <v>57</v>
      </c>
      <c r="O34" s="520" t="s">
        <v>58</v>
      </c>
    </row>
    <row r="35" spans="1:15">
      <c r="B35" s="108" t="n">
        <v>1</v>
      </c>
      <c r="C35" s="108" t="s">
        <v>137</v>
      </c>
      <c r="D35" s="558" t="s">
        <v>138</v>
      </c>
      <c r="H35" s="559" t="s">
        <v>170</v>
      </c>
      <c r="K35" s="318" t="n"/>
      <c r="L35" s="318" t="n"/>
      <c r="M35" s="318" t="n"/>
      <c r="N35" s="295" t="n"/>
      <c r="O35" s="296" t="n"/>
    </row>
    <row r="36" spans="1:15">
      <c r="B36" s="108" t="n">
        <v>2</v>
      </c>
      <c r="C36" s="108" t="s">
        <v>140</v>
      </c>
      <c r="D36" s="560" t="s">
        <v>141</v>
      </c>
      <c r="H36" s="561" t="s">
        <v>134</v>
      </c>
      <c r="K36" s="319" t="n"/>
      <c r="L36" s="319" t="n"/>
      <c r="M36" s="319" t="n"/>
      <c r="N36" s="295" t="n"/>
      <c r="O36" s="296" t="n"/>
    </row>
    <row r="37" spans="1:15">
      <c r="B37" s="108" t="n">
        <v>3</v>
      </c>
      <c r="C37" s="108" t="s">
        <v>143</v>
      </c>
      <c r="D37" s="560" t="s">
        <v>144</v>
      </c>
      <c r="H37" s="561" t="s">
        <v>170</v>
      </c>
      <c r="K37" s="319" t="n"/>
      <c r="L37" s="319" t="n"/>
      <c r="M37" s="319" t="n"/>
      <c r="N37" s="295" t="n"/>
      <c r="O37" s="296" t="n"/>
    </row>
    <row r="38" spans="1:15">
      <c r="B38" s="108" t="n">
        <v>4</v>
      </c>
      <c r="C38" s="108" t="s">
        <v>145</v>
      </c>
      <c r="D38" s="560" t="s">
        <v>146</v>
      </c>
      <c r="H38" s="561" t="s">
        <v>171</v>
      </c>
      <c r="K38" s="319" t="n"/>
      <c r="L38" s="319" t="n"/>
      <c r="M38" s="319" t="n"/>
      <c r="N38" s="295" t="n"/>
      <c r="O38" s="296" t="n"/>
    </row>
    <row r="39" spans="1:15">
      <c r="B39" s="108" t="n">
        <v>5</v>
      </c>
      <c r="C39" s="108" t="s">
        <v>148</v>
      </c>
      <c r="D39" s="558" t="s">
        <v>149</v>
      </c>
      <c r="H39" s="559" t="s">
        <v>134</v>
      </c>
      <c r="K39" s="319" t="n"/>
      <c r="L39" s="319" t="n"/>
      <c r="M39" s="319" t="n"/>
      <c r="N39" s="295" t="n"/>
      <c r="O39" s="296" t="n"/>
    </row>
    <row r="40" spans="1:15">
      <c r="B40" s="108" t="n">
        <v>6</v>
      </c>
      <c r="C40" s="108" t="s">
        <v>151</v>
      </c>
      <c r="D40" s="558" t="s">
        <v>152</v>
      </c>
      <c r="H40" s="559" t="s">
        <v>171</v>
      </c>
      <c r="K40" s="318" t="n"/>
      <c r="L40" s="318" t="n"/>
      <c r="M40" s="318" t="n"/>
      <c r="N40" s="295" t="n"/>
      <c r="O40" s="296" t="n"/>
    </row>
    <row r="41" spans="1:15">
      <c r="B41" s="108" t="n">
        <v>7</v>
      </c>
      <c r="C41" s="108" t="s">
        <v>154</v>
      </c>
      <c r="D41" s="558" t="s">
        <v>155</v>
      </c>
      <c r="H41" s="559" t="s">
        <v>172</v>
      </c>
      <c r="K41" s="319" t="n"/>
      <c r="L41" s="319" t="n"/>
      <c r="M41" s="319" t="n"/>
      <c r="N41" s="295" t="n"/>
      <c r="O41" s="296" t="n"/>
    </row>
    <row r="42" spans="1:15">
      <c r="B42" s="108" t="n">
        <v>8</v>
      </c>
      <c r="C42" s="108" t="s">
        <v>157</v>
      </c>
      <c r="D42" s="560" t="s">
        <v>158</v>
      </c>
      <c r="H42" s="561" t="s">
        <v>173</v>
      </c>
      <c r="K42" s="319" t="n"/>
      <c r="L42" s="319" t="n"/>
      <c r="M42" s="319" t="n"/>
      <c r="N42" s="295" t="n"/>
      <c r="O42" s="296" t="n"/>
    </row>
    <row r="43" spans="1:15">
      <c r="B43" s="108" t="n">
        <v>9</v>
      </c>
      <c r="C43" s="108" t="s">
        <v>160</v>
      </c>
      <c r="D43" s="558" t="s">
        <v>122</v>
      </c>
      <c r="H43" s="559" t="s">
        <v>174</v>
      </c>
      <c r="K43" s="108" t="n"/>
      <c r="L43" s="108" t="n"/>
      <c r="M43" s="108" t="n"/>
      <c r="N43" s="108" t="n"/>
      <c r="O43" s="108" t="n"/>
    </row>
  </sheetData>
  <mergeCells count="67">
    <mergeCell ref="D7:E7"/>
    <mergeCell ref="D2:J2"/>
    <mergeCell ref="D3:J3"/>
    <mergeCell ref="D4:J4"/>
    <mergeCell ref="D5:J5"/>
    <mergeCell ref="D6:J6"/>
    <mergeCell ref="D1:J1"/>
    <mergeCell ref="D41:G41"/>
    <mergeCell ref="H41:J41"/>
    <mergeCell ref="D42:G42"/>
    <mergeCell ref="H42:J42"/>
    <mergeCell ref="D35:G35"/>
    <mergeCell ref="H35:J35"/>
    <mergeCell ref="D36:G36"/>
    <mergeCell ref="H36:J36"/>
    <mergeCell ref="D37:G37"/>
    <mergeCell ref="H37:J37"/>
    <mergeCell ref="D30:G30"/>
    <mergeCell ref="H30:J30"/>
    <mergeCell ref="D31:G31"/>
    <mergeCell ref="H31:J31"/>
    <mergeCell ref="D34:G34"/>
    <mergeCell ref="D43:G43"/>
    <mergeCell ref="H43:J43"/>
    <mergeCell ref="D38:G38"/>
    <mergeCell ref="H38:J38"/>
    <mergeCell ref="D39:G39"/>
    <mergeCell ref="H39:J39"/>
    <mergeCell ref="D40:G40"/>
    <mergeCell ref="H40:J40"/>
    <mergeCell ref="H34:J34"/>
    <mergeCell ref="D27:G27"/>
    <mergeCell ref="H27:J27"/>
    <mergeCell ref="D28:G28"/>
    <mergeCell ref="H28:J28"/>
    <mergeCell ref="D29:G29"/>
    <mergeCell ref="H29:J29"/>
    <mergeCell ref="D24:G24"/>
    <mergeCell ref="H24:J24"/>
    <mergeCell ref="D25:G25"/>
    <mergeCell ref="H25:J25"/>
    <mergeCell ref="D26:G26"/>
    <mergeCell ref="H26:J26"/>
    <mergeCell ref="D19:G19"/>
    <mergeCell ref="H19:J19"/>
    <mergeCell ref="D22:G22"/>
    <mergeCell ref="H22:J22"/>
    <mergeCell ref="D23:G23"/>
    <mergeCell ref="H23:J23"/>
    <mergeCell ref="D16:G16"/>
    <mergeCell ref="H16:J16"/>
    <mergeCell ref="D17:G17"/>
    <mergeCell ref="H17:J17"/>
    <mergeCell ref="D18:G18"/>
    <mergeCell ref="H18:J18"/>
    <mergeCell ref="D13:G13"/>
    <mergeCell ref="H13:J13"/>
    <mergeCell ref="D14:G14"/>
    <mergeCell ref="H14:J14"/>
    <mergeCell ref="D15:G15"/>
    <mergeCell ref="H15:J15"/>
    <mergeCell ref="D10:G10"/>
    <mergeCell ref="H10:J10"/>
    <mergeCell ref="D11:G11"/>
    <mergeCell ref="H11:J11"/>
    <mergeCell ref="D12:G12"/>
    <mergeCell ref="H12:J12"/>
  </mergeCells>
  <pageMargins bottom="0.75" footer="0.3" header="0.3" left="0.7" right="0.7" top="0.7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44"/>
  <sheetViews>
    <sheetView workbookViewId="0">
      <selection activeCell="I121" sqref="I121:K128"/>
    </sheetView>
  </sheetViews>
  <sheetFormatPr baseColWidth="8" defaultRowHeight="12.75" outlineLevelCol="0"/>
  <cols>
    <col customWidth="1" max="1" min="1" style="97" width="5.85546875"/>
    <col bestFit="1" customWidth="1" max="2" min="2" style="97" width="13.140625"/>
    <col customWidth="1" max="3" min="3" style="97" width="6.42578125"/>
    <col customWidth="1" max="4" min="4" style="97" width="19.85546875"/>
    <col bestFit="1" customWidth="1" max="5" min="5" style="97" width="7.42578125"/>
    <col customWidth="1" max="6" min="6" style="97" width="7.42578125"/>
    <col bestFit="1" customWidth="1" max="10" min="7" style="97" width="7.42578125"/>
    <col bestFit="1" customWidth="1" max="11" min="11" style="97" width="7.28515625"/>
    <col customWidth="1" max="12" min="12" style="97" width="7.85546875"/>
    <col customWidth="1" max="14" min="13" style="97" width="7.5703125"/>
    <col customWidth="1" max="16" min="15" style="97" width="6.85546875"/>
    <col customWidth="1" max="17" min="17" style="97" width="5.85546875"/>
    <col customWidth="1" max="19" min="18" style="97" width="6.42578125"/>
    <col bestFit="1" customWidth="1" max="20" min="20" style="97" width="5.28515625"/>
    <col bestFit="1" customWidth="1" max="21" min="21" style="97" width="7.85546875"/>
    <col customWidth="1" max="16384" min="22" style="97" width="9.140625"/>
  </cols>
  <sheetData>
    <row r="1" spans="1:26">
      <c r="A1" s="24" t="n"/>
      <c r="B1" s="24" t="n"/>
      <c r="C1" s="24" t="n"/>
      <c r="D1" s="24" t="n"/>
      <c r="E1" s="568" t="s">
        <v>175</v>
      </c>
      <c r="L1" s="24" t="n"/>
      <c r="M1" s="24" t="n"/>
      <c r="N1" s="24" t="n"/>
      <c r="O1" s="24" t="n"/>
      <c r="P1" s="24" t="n"/>
      <c r="Q1" s="24" t="n"/>
      <c r="R1" s="195" t="n"/>
      <c r="S1" s="195" t="n"/>
      <c r="T1" s="195" t="n"/>
      <c r="U1" s="195" t="n"/>
      <c r="V1" s="195" t="n"/>
    </row>
    <row r="2" spans="1:26">
      <c r="A2" s="24" t="n"/>
      <c r="B2" s="24" t="n"/>
      <c r="C2" s="24" t="n"/>
      <c r="D2" s="24" t="n"/>
      <c r="E2" s="568" t="s">
        <v>176</v>
      </c>
      <c r="L2" s="24" t="n"/>
      <c r="M2" s="24" t="n"/>
      <c r="N2" s="24" t="n"/>
      <c r="O2" s="24" t="n"/>
      <c r="P2" s="24" t="n"/>
      <c r="Q2" s="24" t="n"/>
      <c r="R2" s="195" t="n"/>
      <c r="S2" s="195" t="n"/>
      <c r="T2" s="195" t="n"/>
      <c r="U2" s="195" t="n"/>
      <c r="V2" s="195" t="n"/>
    </row>
    <row r="3" spans="1:26">
      <c r="A3" s="496" t="s">
        <v>6</v>
      </c>
      <c r="C3" s="496" t="n"/>
      <c r="D3" s="568" t="n"/>
      <c r="E3" s="570" t="s">
        <v>177</v>
      </c>
      <c r="M3" s="24" t="n"/>
      <c r="N3" s="24" t="n"/>
      <c r="O3" s="195" t="n"/>
      <c r="P3" s="195" t="n"/>
      <c r="Q3" s="243" t="n"/>
      <c r="R3" s="195" t="n"/>
      <c r="S3" s="195" t="n"/>
      <c r="T3" s="24" t="n"/>
      <c r="U3" s="186" t="n"/>
      <c r="V3" s="195" t="n"/>
    </row>
    <row r="4" spans="1:26">
      <c r="A4" s="24" t="s">
        <v>178</v>
      </c>
      <c r="B4" s="24" t="n"/>
      <c r="C4" s="24" t="n"/>
      <c r="D4" s="24" t="s">
        <v>179</v>
      </c>
      <c r="E4" s="24" t="n"/>
      <c r="F4" s="24" t="n"/>
      <c r="G4" s="24" t="n"/>
      <c r="H4" s="24" t="n"/>
      <c r="I4" s="24" t="n"/>
      <c r="J4" s="24" t="n"/>
      <c r="K4" s="24" t="n"/>
      <c r="L4" s="24" t="s">
        <v>180</v>
      </c>
      <c r="M4" s="24" t="n"/>
      <c r="N4" s="24" t="n"/>
      <c r="O4" s="24" t="n"/>
      <c r="P4" s="24" t="n"/>
      <c r="Q4" s="195" t="n"/>
      <c r="R4" s="195" t="n"/>
      <c r="S4" s="195" t="n"/>
      <c r="T4" s="195" t="n"/>
      <c r="U4" s="195" t="n"/>
      <c r="V4" s="195" t="n"/>
    </row>
    <row r="5" spans="1:26">
      <c r="A5" s="24" t="s">
        <v>181</v>
      </c>
      <c r="B5" s="24" t="n"/>
      <c r="C5" s="24" t="n"/>
      <c r="D5" s="24" t="s">
        <v>182</v>
      </c>
      <c r="E5" s="24" t="n"/>
      <c r="F5" s="24" t="n"/>
      <c r="G5" s="24" t="s">
        <v>183</v>
      </c>
      <c r="H5" s="24" t="n"/>
      <c r="I5" s="24" t="n"/>
      <c r="J5" s="24" t="n"/>
      <c r="K5" s="24" t="n"/>
      <c r="L5" s="24" t="s">
        <v>184</v>
      </c>
      <c r="M5" s="24" t="n"/>
      <c r="N5" s="24" t="n"/>
      <c r="O5" s="24" t="n"/>
      <c r="P5" s="24" t="n"/>
      <c r="Q5" s="24" t="n"/>
      <c r="R5" s="186" t="n"/>
      <c r="S5" s="186" t="n"/>
      <c r="T5" s="195" t="n"/>
      <c r="U5" s="195" t="n"/>
      <c r="V5" s="195" t="n"/>
    </row>
    <row r="6" spans="1:26">
      <c r="A6" s="24" t="s">
        <v>185</v>
      </c>
      <c r="B6" s="24" t="n"/>
      <c r="C6" s="24" t="n"/>
      <c r="D6" s="24" t="s">
        <v>186</v>
      </c>
      <c r="E6" s="24" t="n"/>
      <c r="F6" s="24" t="n"/>
      <c r="G6" s="24" t="n"/>
      <c r="H6" s="24" t="n"/>
      <c r="I6" s="24" t="n"/>
      <c r="J6" s="24" t="n"/>
      <c r="K6" s="24" t="n"/>
      <c r="L6" s="24" t="s">
        <v>187</v>
      </c>
      <c r="M6" s="24" t="n"/>
      <c r="N6" s="24" t="n"/>
      <c r="O6" s="24" t="n"/>
      <c r="P6" s="24" t="n"/>
      <c r="Q6" s="24" t="n"/>
      <c r="R6" s="186" t="n"/>
      <c r="S6" s="186" t="n"/>
      <c r="T6" s="195" t="n"/>
      <c r="U6" s="195" t="n"/>
      <c r="V6" s="195" t="n"/>
    </row>
    <row customFormat="1" r="7" s="150" spans="1:26">
      <c r="B7" s="151" t="n"/>
      <c r="C7" s="151" t="n"/>
      <c r="D7" s="151" t="s">
        <v>188</v>
      </c>
      <c r="E7" s="152" t="n"/>
      <c r="F7" s="152" t="n"/>
      <c r="G7" s="23" t="s">
        <v>47</v>
      </c>
      <c r="H7" s="152" t="n"/>
      <c r="I7" s="152" t="n"/>
      <c r="J7" s="152" t="n"/>
      <c r="K7" s="152" t="n"/>
      <c r="L7" s="23" t="n"/>
      <c r="M7" s="23" t="n"/>
      <c r="N7" s="23" t="n"/>
    </row>
    <row customFormat="1" customHeight="1" ht="42" r="8" s="33" spans="1:26">
      <c r="A8" s="244" t="n"/>
      <c r="B8" s="154" t="n"/>
      <c r="C8" s="154" t="n"/>
      <c r="D8" s="245" t="n"/>
      <c r="E8" s="246" t="s">
        <v>59</v>
      </c>
      <c r="F8" s="246" t="s">
        <v>62</v>
      </c>
      <c r="G8" s="246" t="s">
        <v>65</v>
      </c>
      <c r="H8" s="246" t="s">
        <v>68</v>
      </c>
      <c r="I8" s="246" t="s">
        <v>71</v>
      </c>
      <c r="J8" s="247" t="s">
        <v>74</v>
      </c>
      <c r="K8" s="247" t="s">
        <v>76</v>
      </c>
      <c r="L8" s="246" t="s">
        <v>79</v>
      </c>
      <c r="M8" s="248" t="n"/>
      <c r="N8" s="244" t="n"/>
      <c r="O8" s="249" t="n"/>
      <c r="P8" s="250" t="n"/>
      <c r="Q8" s="251" t="n"/>
      <c r="R8" s="154" t="n"/>
      <c r="S8" s="154" t="n"/>
      <c r="T8" s="154" t="n"/>
      <c r="U8" s="158" t="n"/>
      <c r="V8" s="252" t="n"/>
    </row>
    <row customHeight="1" ht="41.25" r="9" s="333" spans="1:26">
      <c r="A9" s="253" t="s">
        <v>189</v>
      </c>
      <c r="B9" s="254" t="s">
        <v>190</v>
      </c>
      <c r="C9" s="299" t="s">
        <v>191</v>
      </c>
      <c r="D9" s="255" t="s">
        <v>192</v>
      </c>
      <c r="E9" s="256" t="n">
        <v>3</v>
      </c>
      <c r="F9" s="256" t="n">
        <v>3</v>
      </c>
      <c r="G9" s="256" t="n">
        <v>3</v>
      </c>
      <c r="H9" s="256" t="n">
        <v>3</v>
      </c>
      <c r="I9" s="256" t="n">
        <v>3</v>
      </c>
      <c r="J9" s="257" t="n">
        <v>2</v>
      </c>
      <c r="K9" s="257" t="n">
        <v>2</v>
      </c>
      <c r="L9" s="256" t="n">
        <v>3</v>
      </c>
      <c r="M9" s="258" t="s">
        <v>193</v>
      </c>
      <c r="N9" s="259" t="s">
        <v>194</v>
      </c>
      <c r="O9" s="260" t="s">
        <v>195</v>
      </c>
      <c r="P9" s="261" t="s">
        <v>196</v>
      </c>
      <c r="Q9" s="262" t="s">
        <v>197</v>
      </c>
      <c r="R9" s="167" t="s">
        <v>198</v>
      </c>
      <c r="S9" s="167" t="s">
        <v>199</v>
      </c>
      <c r="T9" s="167" t="s">
        <v>200</v>
      </c>
      <c r="U9" s="168" t="s">
        <v>201</v>
      </c>
      <c r="V9" s="195" t="n"/>
    </row>
    <row r="10" spans="1:26">
      <c r="A10" s="169" t="n">
        <v>1</v>
      </c>
      <c r="B10" s="300" t="n">
        <v>113215104004</v>
      </c>
      <c r="C10" s="300" t="s">
        <v>36</v>
      </c>
      <c r="D10" s="301" t="s">
        <v>202</v>
      </c>
      <c r="E10" s="263" t="s">
        <v>37</v>
      </c>
      <c r="F10" s="263" t="s">
        <v>36</v>
      </c>
      <c r="G10" s="263" t="s">
        <v>36</v>
      </c>
      <c r="H10" s="263" t="s">
        <v>36</v>
      </c>
      <c r="I10" s="263" t="s">
        <v>203</v>
      </c>
      <c r="J10" s="263" t="s">
        <v>203</v>
      </c>
      <c r="K10" s="263" t="s">
        <v>203</v>
      </c>
      <c r="L10" s="263" t="s">
        <v>37</v>
      </c>
      <c r="M10" s="264" t="n">
        <v>22</v>
      </c>
      <c r="N10" s="264">
        <f>IF(S10=0,22-SUMIF(E10:L10,"U*",$E$9:$L$9),0)</f>
        <v/>
      </c>
      <c r="O10" s="265">
        <f>(SUM(VLOOKUP(E10,$Y$10:$Z$16,2)*E$9,VLOOKUP(F10,$Y$10:$Z$16,2)*F$9,VLOOKUP(G10,$Y$10:$Z$16,2)*G$9,VLOOKUP(H10,$Y$10:$Z$16,2)*H$9,VLOOKUP(I10,$Y$10:$Z$16,2)*I$9,VLOOKUP(J10,$Y$10:$Z$16,2)*J$9,VLOOKUP(K10,$Y$10:$Z$16,2)*K$9,VLOOKUP(L10,$Y$10:$Z$16,2)*L$9))</f>
        <v/>
      </c>
      <c r="P10" s="266">
        <f>O10/N10</f>
        <v/>
      </c>
      <c r="Q10" s="267">
        <f>COUNTIF(E10:L10,"U")</f>
        <v/>
      </c>
      <c r="R10" s="172">
        <f>COUNTIF(E10:L10,"UA")</f>
        <v/>
      </c>
      <c r="S10" s="172">
        <f>COUNTIF(E10:L10,"WH")</f>
        <v/>
      </c>
      <c r="T10" s="172" t="n"/>
      <c r="U10" s="268">
        <f>IF(Q10&lt;&gt;0,"FAIL",IF(R10&gt;0,"AB",IF(S10&gt;0,"WH","PASS")))</f>
        <v/>
      </c>
      <c r="V10" s="269" t="n"/>
      <c r="Y10" s="50" t="s">
        <v>36</v>
      </c>
      <c r="Z10" s="50" t="n">
        <v>9</v>
      </c>
    </row>
    <row r="11" spans="1:26">
      <c r="A11" s="169" t="n">
        <v>2</v>
      </c>
      <c r="B11" s="177" t="n">
        <v>113215104005</v>
      </c>
      <c r="C11" s="300" t="s">
        <v>36</v>
      </c>
      <c r="D11" s="301" t="s">
        <v>204</v>
      </c>
      <c r="E11" s="263" t="s">
        <v>205</v>
      </c>
      <c r="F11" s="263" t="s">
        <v>38</v>
      </c>
      <c r="G11" s="263" t="s">
        <v>206</v>
      </c>
      <c r="H11" s="263" t="s">
        <v>38</v>
      </c>
      <c r="I11" s="263" t="s">
        <v>38</v>
      </c>
      <c r="J11" s="263" t="s">
        <v>203</v>
      </c>
      <c r="K11" s="263" t="s">
        <v>203</v>
      </c>
      <c r="L11" s="263" t="s">
        <v>206</v>
      </c>
      <c r="M11" s="264" t="n">
        <v>22</v>
      </c>
      <c r="N11" s="264">
        <f>IF(S11=0,22-SUMIF(E11:L11,"U*",$E$9:$L$9),0)</f>
        <v/>
      </c>
      <c r="O11" s="265">
        <f>(SUM(VLOOKUP(E11,$Y$10:$Z$16,2)*E$9,VLOOKUP(F11,$Y$10:$Z$16,2)*F$9,VLOOKUP(G11,$Y$10:$Z$16,2)*G$9,VLOOKUP(H11,$Y$10:$Z$16,2)*H$9,VLOOKUP(I11,$Y$10:$Z$16,2)*I$9,VLOOKUP(J11,$Y$10:$Z$16,2)*J$9,VLOOKUP(K11,$Y$10:$Z$16,2)*K$9,VLOOKUP(L11,$Y$10:$Z$16,2)*L$9))</f>
        <v/>
      </c>
      <c r="P11" s="266">
        <f>O11/N11</f>
        <v/>
      </c>
      <c r="Q11" s="267">
        <f>COUNTIF(E11:L11,"U")</f>
        <v/>
      </c>
      <c r="R11" s="172">
        <f>COUNTIF(E11:L11,"UA")</f>
        <v/>
      </c>
      <c r="S11" s="172">
        <f>COUNTIF(E11:L11,"WH")</f>
        <v/>
      </c>
      <c r="T11" s="172" t="n"/>
      <c r="U11" s="268">
        <f>IF(Q11&lt;&gt;0,"FAIL",IF(R11&gt;0,"AB",IF(S11&gt;0,"WH","PASS")))</f>
        <v/>
      </c>
      <c r="V11" s="270" t="n"/>
      <c r="Y11" s="50" t="s">
        <v>37</v>
      </c>
      <c r="Z11" s="50" t="n">
        <v>8</v>
      </c>
    </row>
    <row r="12" spans="1:26">
      <c r="A12" s="169" t="n">
        <v>3</v>
      </c>
      <c r="B12" s="177" t="n">
        <v>113215104009</v>
      </c>
      <c r="C12" s="300" t="s">
        <v>36</v>
      </c>
      <c r="D12" s="301" t="s">
        <v>207</v>
      </c>
      <c r="E12" s="263" t="s">
        <v>38</v>
      </c>
      <c r="F12" s="263" t="s">
        <v>206</v>
      </c>
      <c r="G12" s="263" t="s">
        <v>208</v>
      </c>
      <c r="H12" s="263" t="s">
        <v>37</v>
      </c>
      <c r="I12" s="263" t="s">
        <v>38</v>
      </c>
      <c r="J12" s="263" t="s">
        <v>203</v>
      </c>
      <c r="K12" s="263" t="s">
        <v>203</v>
      </c>
      <c r="L12" s="263" t="s">
        <v>38</v>
      </c>
      <c r="M12" s="264" t="n">
        <v>22</v>
      </c>
      <c r="N12" s="264">
        <f>IF(S12=0,22-SUMIF(E12:L12,"U*",$E$9:$L$9),0)</f>
        <v/>
      </c>
      <c r="O12" s="265">
        <f>(SUM(VLOOKUP(E12,$Y$10:$Z$16,2)*E$9,VLOOKUP(F12,$Y$10:$Z$16,2)*F$9,VLOOKUP(G12,$Y$10:$Z$16,2)*G$9,VLOOKUP(H12,$Y$10:$Z$16,2)*H$9,VLOOKUP(I12,$Y$10:$Z$16,2)*I$9,VLOOKUP(J12,$Y$10:$Z$16,2)*J$9,VLOOKUP(K12,$Y$10:$Z$16,2)*K$9,VLOOKUP(L12,$Y$10:$Z$16,2)*L$9))</f>
        <v/>
      </c>
      <c r="P12" s="266">
        <f>O12/N12</f>
        <v/>
      </c>
      <c r="Q12" s="267">
        <f>COUNTIF(E12:L12,"U")</f>
        <v/>
      </c>
      <c r="R12" s="172">
        <f>COUNTIF(E12:L12,"UA")</f>
        <v/>
      </c>
      <c r="S12" s="172">
        <f>COUNTIF(E12:L12,"WH")</f>
        <v/>
      </c>
      <c r="T12" s="172" t="n"/>
      <c r="U12" s="268">
        <f>IF(Q12&lt;&gt;0,"FAIL",IF(R12&gt;0,"AB",IF(S12&gt;0,"WH","PASS")))</f>
        <v/>
      </c>
      <c r="V12" s="195" t="n"/>
      <c r="Y12" s="50" t="s">
        <v>38</v>
      </c>
      <c r="Z12" s="50" t="n">
        <v>7</v>
      </c>
    </row>
    <row r="13" spans="1:26">
      <c r="A13" s="169" t="n">
        <v>4</v>
      </c>
      <c r="B13" s="300" t="n">
        <v>113215104011</v>
      </c>
      <c r="C13" s="300" t="s">
        <v>36</v>
      </c>
      <c r="D13" s="181" t="s">
        <v>209</v>
      </c>
      <c r="E13" s="263" t="s">
        <v>206</v>
      </c>
      <c r="F13" s="263" t="s">
        <v>205</v>
      </c>
      <c r="G13" s="263" t="s">
        <v>38</v>
      </c>
      <c r="H13" s="263" t="s">
        <v>206</v>
      </c>
      <c r="I13" s="263" t="s">
        <v>38</v>
      </c>
      <c r="J13" s="263" t="s">
        <v>36</v>
      </c>
      <c r="K13" s="263" t="s">
        <v>36</v>
      </c>
      <c r="L13" s="263" t="s">
        <v>208</v>
      </c>
      <c r="M13" s="264" t="n">
        <v>22</v>
      </c>
      <c r="N13" s="264">
        <f>IF(S13=0,22-SUMIF(E13:L13,"U*",$E$9:$L$9),0)</f>
        <v/>
      </c>
      <c r="O13" s="265">
        <f>(SUM(VLOOKUP(E13,$Y$10:$Z$16,2)*E$9,VLOOKUP(F13,$Y$10:$Z$16,2)*F$9,VLOOKUP(G13,$Y$10:$Z$16,2)*G$9,VLOOKUP(H13,$Y$10:$Z$16,2)*H$9,VLOOKUP(I13,$Y$10:$Z$16,2)*I$9,VLOOKUP(J13,$Y$10:$Z$16,2)*J$9,VLOOKUP(K13,$Y$10:$Z$16,2)*K$9,VLOOKUP(L13,$Y$10:$Z$16,2)*L$9))</f>
        <v/>
      </c>
      <c r="P13" s="266">
        <f>O13/N13</f>
        <v/>
      </c>
      <c r="Q13" s="267">
        <f>COUNTIF(E13:L13,"U")</f>
        <v/>
      </c>
      <c r="R13" s="172">
        <f>COUNTIF(E13:L13,"UA")</f>
        <v/>
      </c>
      <c r="S13" s="172">
        <f>COUNTIF(E13:L13,"WH")</f>
        <v/>
      </c>
      <c r="T13" s="172" t="n"/>
      <c r="U13" s="268">
        <f>IF(Q13&lt;&gt;0,"FAIL",IF(R13&gt;0,"AB",IF(S13&gt;0,"WH","PASS")))</f>
        <v/>
      </c>
      <c r="V13" s="195" t="n"/>
      <c r="Y13" s="50" t="s">
        <v>208</v>
      </c>
      <c r="Z13" s="50" t="n">
        <v>6</v>
      </c>
    </row>
    <row r="14" spans="1:26">
      <c r="A14" s="169" t="n">
        <v>5</v>
      </c>
      <c r="B14" s="177" t="n">
        <v>113215104014</v>
      </c>
      <c r="C14" s="300" t="s">
        <v>36</v>
      </c>
      <c r="D14" s="301" t="s">
        <v>210</v>
      </c>
      <c r="E14" s="263" t="s">
        <v>208</v>
      </c>
      <c r="F14" s="263" t="s">
        <v>206</v>
      </c>
      <c r="G14" s="263" t="s">
        <v>38</v>
      </c>
      <c r="H14" s="263" t="s">
        <v>38</v>
      </c>
      <c r="I14" s="263" t="s">
        <v>36</v>
      </c>
      <c r="J14" s="263" t="s">
        <v>203</v>
      </c>
      <c r="K14" s="263" t="s">
        <v>203</v>
      </c>
      <c r="L14" s="263" t="s">
        <v>38</v>
      </c>
      <c r="M14" s="264" t="n">
        <v>22</v>
      </c>
      <c r="N14" s="264">
        <f>IF(S14=0,22-SUMIF(E14:L14,"U*",$E$9:$L$9),0)</f>
        <v/>
      </c>
      <c r="O14" s="265">
        <f>(SUM(VLOOKUP(E14,$Y$10:$Z$16,2)*E$9,VLOOKUP(F14,$Y$10:$Z$16,2)*F$9,VLOOKUP(G14,$Y$10:$Z$16,2)*G$9,VLOOKUP(H14,$Y$10:$Z$16,2)*H$9,VLOOKUP(I14,$Y$10:$Z$16,2)*I$9,VLOOKUP(J14,$Y$10:$Z$16,2)*J$9,VLOOKUP(K14,$Y$10:$Z$16,2)*K$9,VLOOKUP(L14,$Y$10:$Z$16,2)*L$9))</f>
        <v/>
      </c>
      <c r="P14" s="266">
        <f>O14/N14</f>
        <v/>
      </c>
      <c r="Q14" s="267">
        <f>COUNTIF(E14:L14,"U")</f>
        <v/>
      </c>
      <c r="R14" s="172">
        <f>COUNTIF(E14:L14,"UA")</f>
        <v/>
      </c>
      <c r="S14" s="172">
        <f>COUNTIF(E14:L14,"WH")</f>
        <v/>
      </c>
      <c r="T14" s="172" t="n"/>
      <c r="U14" s="268">
        <f>IF(Q14&lt;&gt;0,"FAIL",IF(R14&gt;0,"AB",IF(S14&gt;0,"WH","PASS")))</f>
        <v/>
      </c>
      <c r="V14" s="195" t="n"/>
      <c r="Y14" s="50" t="s">
        <v>206</v>
      </c>
      <c r="Z14" s="50" t="n">
        <v>5</v>
      </c>
    </row>
    <row r="15" spans="1:26">
      <c r="A15" s="169" t="n">
        <v>6</v>
      </c>
      <c r="B15" s="177" t="n">
        <v>113215104019</v>
      </c>
      <c r="C15" s="300" t="s">
        <v>36</v>
      </c>
      <c r="D15" s="301" t="s">
        <v>211</v>
      </c>
      <c r="E15" s="263" t="s">
        <v>38</v>
      </c>
      <c r="F15" s="263" t="s">
        <v>208</v>
      </c>
      <c r="G15" s="263" t="s">
        <v>208</v>
      </c>
      <c r="H15" s="263" t="s">
        <v>206</v>
      </c>
      <c r="I15" s="263" t="s">
        <v>38</v>
      </c>
      <c r="J15" s="263" t="s">
        <v>203</v>
      </c>
      <c r="K15" s="263" t="s">
        <v>203</v>
      </c>
      <c r="L15" s="263" t="s">
        <v>38</v>
      </c>
      <c r="M15" s="264" t="n">
        <v>22</v>
      </c>
      <c r="N15" s="264">
        <f>IF(S15=0,22-SUMIF(E15:L15,"U*",$E$9:$L$9),0)</f>
        <v/>
      </c>
      <c r="O15" s="265">
        <f>(SUM(VLOOKUP(E15,$Y$10:$Z$16,2)*E$9,VLOOKUP(F15,$Y$10:$Z$16,2)*F$9,VLOOKUP(G15,$Y$10:$Z$16,2)*G$9,VLOOKUP(H15,$Y$10:$Z$16,2)*H$9,VLOOKUP(I15,$Y$10:$Z$16,2)*I$9,VLOOKUP(J15,$Y$10:$Z$16,2)*J$9,VLOOKUP(K15,$Y$10:$Z$16,2)*K$9,VLOOKUP(L15,$Y$10:$Z$16,2)*L$9))</f>
        <v/>
      </c>
      <c r="P15" s="266">
        <f>O15/N15</f>
        <v/>
      </c>
      <c r="Q15" s="267">
        <f>COUNTIF(E15:L15,"U")</f>
        <v/>
      </c>
      <c r="R15" s="172">
        <f>COUNTIF(E15:L15,"UA")</f>
        <v/>
      </c>
      <c r="S15" s="172">
        <f>COUNTIF(E15:L15,"WH")</f>
        <v/>
      </c>
      <c r="T15" s="172" t="n"/>
      <c r="U15" s="268">
        <f>IF(Q15&lt;&gt;0,"FAIL",IF(R15&gt;0,"AB",IF(S15&gt;0,"WH","PASS")))</f>
        <v/>
      </c>
      <c r="V15" s="195" t="n"/>
      <c r="Y15" s="50" t="s">
        <v>203</v>
      </c>
      <c r="Z15" s="50" t="n">
        <v>10</v>
      </c>
    </row>
    <row r="16" spans="1:26">
      <c r="A16" s="169" t="n">
        <v>7</v>
      </c>
      <c r="B16" s="180" t="n">
        <v>113215104020</v>
      </c>
      <c r="C16" s="300" t="s">
        <v>36</v>
      </c>
      <c r="D16" s="181" t="s">
        <v>212</v>
      </c>
      <c r="E16" s="263" t="s">
        <v>206</v>
      </c>
      <c r="F16" s="263" t="s">
        <v>38</v>
      </c>
      <c r="G16" s="263" t="s">
        <v>206</v>
      </c>
      <c r="H16" s="263" t="s">
        <v>206</v>
      </c>
      <c r="I16" s="263" t="s">
        <v>37</v>
      </c>
      <c r="J16" s="263" t="s">
        <v>36</v>
      </c>
      <c r="K16" s="263" t="s">
        <v>36</v>
      </c>
      <c r="L16" s="263" t="s">
        <v>38</v>
      </c>
      <c r="M16" s="264" t="n">
        <v>22</v>
      </c>
      <c r="N16" s="264">
        <f>IF(S16=0,22-SUMIF(E16:L16,"U*",$E$9:$L$9),0)</f>
        <v/>
      </c>
      <c r="O16" s="265">
        <f>(SUM(VLOOKUP(E16,$Y$10:$Z$16,2)*E$9,VLOOKUP(F16,$Y$10:$Z$16,2)*F$9,VLOOKUP(G16,$Y$10:$Z$16,2)*G$9,VLOOKUP(H16,$Y$10:$Z$16,2)*H$9,VLOOKUP(I16,$Y$10:$Z$16,2)*I$9,VLOOKUP(J16,$Y$10:$Z$16,2)*J$9,VLOOKUP(K16,$Y$10:$Z$16,2)*K$9,VLOOKUP(L16,$Y$10:$Z$16,2)*L$9))</f>
        <v/>
      </c>
      <c r="P16" s="266">
        <f>O16/N16</f>
        <v/>
      </c>
      <c r="Q16" s="267">
        <f>COUNTIF(E16:L16,"U")</f>
        <v/>
      </c>
      <c r="R16" s="172">
        <f>COUNTIF(E16:L16,"UA")</f>
        <v/>
      </c>
      <c r="S16" s="172">
        <f>COUNTIF(E16:L16,"WH")</f>
        <v/>
      </c>
      <c r="T16" s="172" t="n"/>
      <c r="U16" s="268">
        <f>IF(Q16&lt;&gt;0,"FAIL",IF(R16&gt;0,"AB",IF(S16&gt;0,"WH","PASS")))</f>
        <v/>
      </c>
      <c r="V16" s="195" t="n"/>
      <c r="Y16" s="179" t="s">
        <v>205</v>
      </c>
      <c r="Z16" s="54" t="n">
        <v>0</v>
      </c>
    </row>
    <row r="17" spans="1:26">
      <c r="A17" s="169" t="n">
        <v>8</v>
      </c>
      <c r="B17" s="177" t="n">
        <v>113215104021</v>
      </c>
      <c r="C17" s="300" t="s">
        <v>36</v>
      </c>
      <c r="D17" s="301" t="s">
        <v>213</v>
      </c>
      <c r="E17" s="263" t="s">
        <v>38</v>
      </c>
      <c r="F17" s="263" t="s">
        <v>38</v>
      </c>
      <c r="G17" s="263" t="s">
        <v>208</v>
      </c>
      <c r="H17" s="263" t="s">
        <v>208</v>
      </c>
      <c r="I17" s="263" t="s">
        <v>37</v>
      </c>
      <c r="J17" s="263" t="s">
        <v>203</v>
      </c>
      <c r="K17" s="263" t="s">
        <v>203</v>
      </c>
      <c r="L17" s="263" t="s">
        <v>38</v>
      </c>
      <c r="M17" s="264" t="n">
        <v>22</v>
      </c>
      <c r="N17" s="264">
        <f>IF(S17=0,22-SUMIF(E17:L17,"U*",$E$9:$L$9),0)</f>
        <v/>
      </c>
      <c r="O17" s="265">
        <f>(SUM(VLOOKUP(E17,$Y$10:$Z$16,2)*E$9,VLOOKUP(F17,$Y$10:$Z$16,2)*F$9,VLOOKUP(G17,$Y$10:$Z$16,2)*G$9,VLOOKUP(H17,$Y$10:$Z$16,2)*H$9,VLOOKUP(I17,$Y$10:$Z$16,2)*I$9,VLOOKUP(J17,$Y$10:$Z$16,2)*J$9,VLOOKUP(K17,$Y$10:$Z$16,2)*K$9,VLOOKUP(L17,$Y$10:$Z$16,2)*L$9))</f>
        <v/>
      </c>
      <c r="P17" s="266">
        <f>O17/N17</f>
        <v/>
      </c>
      <c r="Q17" s="267">
        <f>COUNTIF(E17:L17,"U")</f>
        <v/>
      </c>
      <c r="R17" s="172">
        <f>COUNTIF(E17:L17,"UA")</f>
        <v/>
      </c>
      <c r="S17" s="172">
        <f>COUNTIF(E17:L17,"WH")</f>
        <v/>
      </c>
      <c r="T17" s="172" t="n"/>
      <c r="U17" s="268">
        <f>IF(Q17&lt;&gt;0,"FAIL",IF(R17&gt;0,"AB",IF(S17&gt;0,"WH","PASS")))</f>
        <v/>
      </c>
      <c r="V17" s="195" t="n"/>
    </row>
    <row r="18" spans="1:26">
      <c r="A18" s="169" t="n">
        <v>9</v>
      </c>
      <c r="B18" s="177" t="n">
        <v>113215104024</v>
      </c>
      <c r="C18" s="300" t="s">
        <v>36</v>
      </c>
      <c r="D18" s="301" t="s">
        <v>214</v>
      </c>
      <c r="E18" s="263" t="s">
        <v>205</v>
      </c>
      <c r="F18" s="263" t="s">
        <v>208</v>
      </c>
      <c r="G18" s="263" t="s">
        <v>205</v>
      </c>
      <c r="H18" s="263" t="s">
        <v>38</v>
      </c>
      <c r="I18" s="263" t="s">
        <v>37</v>
      </c>
      <c r="J18" s="263" t="s">
        <v>203</v>
      </c>
      <c r="K18" s="263" t="s">
        <v>203</v>
      </c>
      <c r="L18" s="263" t="s">
        <v>206</v>
      </c>
      <c r="M18" s="264" t="n">
        <v>22</v>
      </c>
      <c r="N18" s="264">
        <f>IF(S18=0,22-SUMIF(E18:L18,"U*",$E$9:$L$9),0)</f>
        <v/>
      </c>
      <c r="O18" s="265">
        <f>(SUM(VLOOKUP(E18,$Y$10:$Z$16,2)*E$9,VLOOKUP(F18,$Y$10:$Z$16,2)*F$9,VLOOKUP(G18,$Y$10:$Z$16,2)*G$9,VLOOKUP(H18,$Y$10:$Z$16,2)*H$9,VLOOKUP(I18,$Y$10:$Z$16,2)*I$9,VLOOKUP(J18,$Y$10:$Z$16,2)*J$9,VLOOKUP(K18,$Y$10:$Z$16,2)*K$9,VLOOKUP(L18,$Y$10:$Z$16,2)*L$9))</f>
        <v/>
      </c>
      <c r="P18" s="266">
        <f>O18/N18</f>
        <v/>
      </c>
      <c r="Q18" s="267">
        <f>COUNTIF(E18:L18,"U")</f>
        <v/>
      </c>
      <c r="R18" s="172">
        <f>COUNTIF(E18:L18,"UA")</f>
        <v/>
      </c>
      <c r="S18" s="172">
        <f>COUNTIF(E18:L18,"WH")</f>
        <v/>
      </c>
      <c r="T18" s="172" t="n"/>
      <c r="U18" s="268">
        <f>IF(Q18&lt;&gt;0,"FAIL",IF(R18&gt;0,"AB",IF(S18&gt;0,"WH","PASS")))</f>
        <v/>
      </c>
      <c r="V18" s="195" t="n"/>
    </row>
    <row r="19" spans="1:26">
      <c r="A19" s="169" t="n">
        <v>10</v>
      </c>
      <c r="B19" s="300" t="n">
        <v>113215104025</v>
      </c>
      <c r="C19" s="300" t="s">
        <v>36</v>
      </c>
      <c r="D19" s="301" t="s">
        <v>215</v>
      </c>
      <c r="E19" s="263" t="s">
        <v>38</v>
      </c>
      <c r="F19" s="263" t="s">
        <v>37</v>
      </c>
      <c r="G19" s="263" t="s">
        <v>38</v>
      </c>
      <c r="H19" s="263" t="s">
        <v>37</v>
      </c>
      <c r="I19" s="263" t="s">
        <v>203</v>
      </c>
      <c r="J19" s="263" t="s">
        <v>203</v>
      </c>
      <c r="K19" s="263" t="s">
        <v>203</v>
      </c>
      <c r="L19" s="263" t="s">
        <v>37</v>
      </c>
      <c r="M19" s="264" t="n">
        <v>22</v>
      </c>
      <c r="N19" s="264">
        <f>IF(S19=0,22-SUMIF(E19:L19,"U*",$E$9:$L$9),0)</f>
        <v/>
      </c>
      <c r="O19" s="265">
        <f>(SUM(VLOOKUP(E19,$Y$10:$Z$16,2)*E$9,VLOOKUP(F19,$Y$10:$Z$16,2)*F$9,VLOOKUP(G19,$Y$10:$Z$16,2)*G$9,VLOOKUP(H19,$Y$10:$Z$16,2)*H$9,VLOOKUP(I19,$Y$10:$Z$16,2)*I$9,VLOOKUP(J19,$Y$10:$Z$16,2)*J$9,VLOOKUP(K19,$Y$10:$Z$16,2)*K$9,VLOOKUP(L19,$Y$10:$Z$16,2)*L$9))</f>
        <v/>
      </c>
      <c r="P19" s="266">
        <f>O19/N19</f>
        <v/>
      </c>
      <c r="Q19" s="267">
        <f>COUNTIF(E19:L19,"U")</f>
        <v/>
      </c>
      <c r="R19" s="172">
        <f>COUNTIF(E19:L19,"UA")</f>
        <v/>
      </c>
      <c r="S19" s="172">
        <f>COUNTIF(E19:L19,"WH")</f>
        <v/>
      </c>
      <c r="T19" s="172" t="n"/>
      <c r="U19" s="268">
        <f>IF(Q19&lt;&gt;0,"FAIL",IF(R19&gt;0,"AB",IF(S19&gt;0,"WH","PASS")))</f>
        <v/>
      </c>
      <c r="V19" s="195" t="n"/>
    </row>
    <row r="20" spans="1:26">
      <c r="A20" s="169" t="n">
        <v>11</v>
      </c>
      <c r="B20" s="177" t="n">
        <v>113215104027</v>
      </c>
      <c r="C20" s="300" t="s">
        <v>36</v>
      </c>
      <c r="D20" s="301" t="s">
        <v>216</v>
      </c>
      <c r="E20" s="263" t="s">
        <v>206</v>
      </c>
      <c r="F20" s="263" t="s">
        <v>38</v>
      </c>
      <c r="G20" s="263" t="s">
        <v>206</v>
      </c>
      <c r="H20" s="263" t="s">
        <v>206</v>
      </c>
      <c r="I20" s="263" t="s">
        <v>38</v>
      </c>
      <c r="J20" s="263" t="s">
        <v>203</v>
      </c>
      <c r="K20" s="263" t="s">
        <v>203</v>
      </c>
      <c r="L20" s="263" t="s">
        <v>206</v>
      </c>
      <c r="M20" s="264" t="n">
        <v>22</v>
      </c>
      <c r="N20" s="264">
        <f>IF(S20=0,22-SUMIF(E20:L20,"U*",$E$9:$L$9),0)</f>
        <v/>
      </c>
      <c r="O20" s="265">
        <f>(SUM(VLOOKUP(E20,$Y$10:$Z$16,2)*E$9,VLOOKUP(F20,$Y$10:$Z$16,2)*F$9,VLOOKUP(G20,$Y$10:$Z$16,2)*G$9,VLOOKUP(H20,$Y$10:$Z$16,2)*H$9,VLOOKUP(I20,$Y$10:$Z$16,2)*I$9,VLOOKUP(J20,$Y$10:$Z$16,2)*J$9,VLOOKUP(K20,$Y$10:$Z$16,2)*K$9,VLOOKUP(L20,$Y$10:$Z$16,2)*L$9))</f>
        <v/>
      </c>
      <c r="P20" s="266">
        <f>O20/N20</f>
        <v/>
      </c>
      <c r="Q20" s="267">
        <f>COUNTIF(E20:L20,"U")</f>
        <v/>
      </c>
      <c r="R20" s="172">
        <f>COUNTIF(E20:L20,"UA")</f>
        <v/>
      </c>
      <c r="S20" s="172">
        <f>COUNTIF(E20:L20,"WH")</f>
        <v/>
      </c>
      <c r="T20" s="172" t="n"/>
      <c r="U20" s="268">
        <f>IF(Q20&lt;&gt;0,"FAIL",IF(R20&gt;0,"AB",IF(S20&gt;0,"WH","PASS")))</f>
        <v/>
      </c>
      <c r="V20" s="271" t="n"/>
    </row>
    <row r="21" spans="1:26">
      <c r="A21" s="169" t="n">
        <v>12</v>
      </c>
      <c r="B21" s="300" t="n">
        <v>113215104029</v>
      </c>
      <c r="C21" s="300" t="s">
        <v>36</v>
      </c>
      <c r="D21" s="301" t="s">
        <v>217</v>
      </c>
      <c r="E21" s="263" t="s">
        <v>37</v>
      </c>
      <c r="F21" s="263" t="s">
        <v>38</v>
      </c>
      <c r="G21" s="263" t="s">
        <v>37</v>
      </c>
      <c r="H21" s="263" t="s">
        <v>38</v>
      </c>
      <c r="I21" s="263" t="s">
        <v>37</v>
      </c>
      <c r="J21" s="263" t="s">
        <v>203</v>
      </c>
      <c r="K21" s="263" t="s">
        <v>203</v>
      </c>
      <c r="L21" s="263" t="s">
        <v>38</v>
      </c>
      <c r="M21" s="264" t="n">
        <v>22</v>
      </c>
      <c r="N21" s="264">
        <f>IF(S21=0,22-SUMIF(E21:L21,"U*",$E$9:$L$9),0)</f>
        <v/>
      </c>
      <c r="O21" s="265">
        <f>(SUM(VLOOKUP(E21,$Y$10:$Z$16,2)*E$9,VLOOKUP(F21,$Y$10:$Z$16,2)*F$9,VLOOKUP(G21,$Y$10:$Z$16,2)*G$9,VLOOKUP(H21,$Y$10:$Z$16,2)*H$9,VLOOKUP(I21,$Y$10:$Z$16,2)*I$9,VLOOKUP(J21,$Y$10:$Z$16,2)*J$9,VLOOKUP(K21,$Y$10:$Z$16,2)*K$9,VLOOKUP(L21,$Y$10:$Z$16,2)*L$9))</f>
        <v/>
      </c>
      <c r="P21" s="266">
        <f>O21/N21</f>
        <v/>
      </c>
      <c r="Q21" s="267">
        <f>COUNTIF(E21:L21,"U")</f>
        <v/>
      </c>
      <c r="R21" s="172">
        <f>COUNTIF(E21:L21,"UA")</f>
        <v/>
      </c>
      <c r="S21" s="172">
        <f>COUNTIF(E21:L21,"WH")</f>
        <v/>
      </c>
      <c r="T21" s="172" t="n"/>
      <c r="U21" s="268">
        <f>IF(Q21&lt;&gt;0,"FAIL",IF(R21&gt;0,"AB",IF(S21&gt;0,"WH","PASS")))</f>
        <v/>
      </c>
      <c r="V21" s="272" t="n"/>
    </row>
    <row r="22" spans="1:26">
      <c r="A22" s="169" t="n">
        <v>13</v>
      </c>
      <c r="B22" s="300" t="n">
        <v>113215104035</v>
      </c>
      <c r="C22" s="300" t="s">
        <v>36</v>
      </c>
      <c r="D22" s="301" t="s">
        <v>218</v>
      </c>
      <c r="E22" s="263" t="s">
        <v>38</v>
      </c>
      <c r="F22" s="263" t="s">
        <v>37</v>
      </c>
      <c r="G22" s="263" t="s">
        <v>38</v>
      </c>
      <c r="H22" s="263" t="s">
        <v>37</v>
      </c>
      <c r="I22" s="263" t="s">
        <v>37</v>
      </c>
      <c r="J22" s="263" t="s">
        <v>203</v>
      </c>
      <c r="K22" s="263" t="s">
        <v>203</v>
      </c>
      <c r="L22" s="263" t="s">
        <v>37</v>
      </c>
      <c r="M22" s="264" t="n">
        <v>22</v>
      </c>
      <c r="N22" s="264">
        <f>IF(S22=0,22-SUMIF(E22:L22,"U*",$E$9:$L$9),0)</f>
        <v/>
      </c>
      <c r="O22" s="265">
        <f>(SUM(VLOOKUP(E22,$Y$10:$Z$16,2)*E$9,VLOOKUP(F22,$Y$10:$Z$16,2)*F$9,VLOOKUP(G22,$Y$10:$Z$16,2)*G$9,VLOOKUP(H22,$Y$10:$Z$16,2)*H$9,VLOOKUP(I22,$Y$10:$Z$16,2)*I$9,VLOOKUP(J22,$Y$10:$Z$16,2)*J$9,VLOOKUP(K22,$Y$10:$Z$16,2)*K$9,VLOOKUP(L22,$Y$10:$Z$16,2)*L$9))</f>
        <v/>
      </c>
      <c r="P22" s="266">
        <f>O22/N22</f>
        <v/>
      </c>
      <c r="Q22" s="267">
        <f>COUNTIF(E22:L22,"U")</f>
        <v/>
      </c>
      <c r="R22" s="172">
        <f>COUNTIF(E22:L22,"UA")</f>
        <v/>
      </c>
      <c r="S22" s="172">
        <f>COUNTIF(E22:L22,"WH")</f>
        <v/>
      </c>
      <c r="T22" s="172" t="n"/>
      <c r="U22" s="268">
        <f>IF(Q22&lt;&gt;0,"FAIL",IF(R22&gt;0,"AB",IF(S22&gt;0,"WH","PASS")))</f>
        <v/>
      </c>
      <c r="V22" s="195" t="n"/>
    </row>
    <row r="23" spans="1:26">
      <c r="A23" s="169" t="n">
        <v>14</v>
      </c>
      <c r="B23" s="300" t="n">
        <v>113215104040</v>
      </c>
      <c r="C23" s="300" t="s">
        <v>36</v>
      </c>
      <c r="D23" s="301" t="s">
        <v>219</v>
      </c>
      <c r="E23" s="263" t="s">
        <v>38</v>
      </c>
      <c r="F23" s="263" t="s">
        <v>203</v>
      </c>
      <c r="G23" s="263" t="s">
        <v>38</v>
      </c>
      <c r="H23" s="263" t="s">
        <v>37</v>
      </c>
      <c r="I23" s="263" t="s">
        <v>36</v>
      </c>
      <c r="J23" s="263" t="s">
        <v>203</v>
      </c>
      <c r="K23" s="263" t="s">
        <v>203</v>
      </c>
      <c r="L23" s="263" t="s">
        <v>38</v>
      </c>
      <c r="M23" s="264" t="n">
        <v>22</v>
      </c>
      <c r="N23" s="264">
        <f>IF(S23=0,22-SUMIF(E23:L23,"U*",$E$9:$L$9),0)</f>
        <v/>
      </c>
      <c r="O23" s="265">
        <f>(SUM(VLOOKUP(E23,$Y$10:$Z$16,2)*E$9,VLOOKUP(F23,$Y$10:$Z$16,2)*F$9,VLOOKUP(G23,$Y$10:$Z$16,2)*G$9,VLOOKUP(H23,$Y$10:$Z$16,2)*H$9,VLOOKUP(I23,$Y$10:$Z$16,2)*I$9,VLOOKUP(J23,$Y$10:$Z$16,2)*J$9,VLOOKUP(K23,$Y$10:$Z$16,2)*K$9,VLOOKUP(L23,$Y$10:$Z$16,2)*L$9))</f>
        <v/>
      </c>
      <c r="P23" s="266">
        <f>O23/N23</f>
        <v/>
      </c>
      <c r="Q23" s="267">
        <f>COUNTIF(E23:L23,"U")</f>
        <v/>
      </c>
      <c r="R23" s="172">
        <f>COUNTIF(E23:L23,"UA")</f>
        <v/>
      </c>
      <c r="S23" s="172">
        <f>COUNTIF(E23:L23,"WH")</f>
        <v/>
      </c>
      <c r="T23" s="172" t="n"/>
      <c r="U23" s="268">
        <f>IF(Q23&lt;&gt;0,"FAIL",IF(R23&gt;0,"AB",IF(S23&gt;0,"WH","PASS")))</f>
        <v/>
      </c>
      <c r="V23" s="195" t="n"/>
    </row>
    <row r="24" spans="1:26">
      <c r="A24" s="169" t="n">
        <v>15</v>
      </c>
      <c r="B24" s="177" t="n">
        <v>113215104049</v>
      </c>
      <c r="C24" s="300" t="s">
        <v>36</v>
      </c>
      <c r="D24" s="181" t="s">
        <v>220</v>
      </c>
      <c r="E24" s="263" t="s">
        <v>206</v>
      </c>
      <c r="F24" s="263" t="s">
        <v>38</v>
      </c>
      <c r="G24" s="263" t="s">
        <v>205</v>
      </c>
      <c r="H24" s="263" t="s">
        <v>208</v>
      </c>
      <c r="I24" s="263" t="s">
        <v>206</v>
      </c>
      <c r="J24" s="263" t="s">
        <v>36</v>
      </c>
      <c r="K24" s="263" t="s">
        <v>36</v>
      </c>
      <c r="L24" s="263" t="s">
        <v>205</v>
      </c>
      <c r="M24" s="264" t="n">
        <v>22</v>
      </c>
      <c r="N24" s="264">
        <f>IF(S24=0,22-SUMIF(E24:L24,"U*",$E$9:$L$9),0)</f>
        <v/>
      </c>
      <c r="O24" s="265">
        <f>(SUM(VLOOKUP(E24,$Y$10:$Z$16,2)*E$9,VLOOKUP(F24,$Y$10:$Z$16,2)*F$9,VLOOKUP(G24,$Y$10:$Z$16,2)*G$9,VLOOKUP(H24,$Y$10:$Z$16,2)*H$9,VLOOKUP(I24,$Y$10:$Z$16,2)*I$9,VLOOKUP(J24,$Y$10:$Z$16,2)*J$9,VLOOKUP(K24,$Y$10:$Z$16,2)*K$9,VLOOKUP(L24,$Y$10:$Z$16,2)*L$9))</f>
        <v/>
      </c>
      <c r="P24" s="266">
        <f>O24/N24</f>
        <v/>
      </c>
      <c r="Q24" s="267">
        <f>COUNTIF(E24:L24,"U")</f>
        <v/>
      </c>
      <c r="R24" s="172">
        <f>COUNTIF(E24:L24,"UA")</f>
        <v/>
      </c>
      <c r="S24" s="172">
        <f>COUNTIF(E24:L24,"WH")</f>
        <v/>
      </c>
      <c r="T24" s="172" t="n"/>
      <c r="U24" s="268">
        <f>IF(Q24&lt;&gt;0,"FAIL",IF(R24&gt;0,"AB",IF(S24&gt;0,"WH","PASS")))</f>
        <v/>
      </c>
      <c r="V24" s="195" t="n"/>
    </row>
    <row r="25" spans="1:26">
      <c r="A25" s="169" t="n">
        <v>16</v>
      </c>
      <c r="B25" s="300" t="n">
        <v>113215104050</v>
      </c>
      <c r="C25" s="300" t="s">
        <v>36</v>
      </c>
      <c r="D25" s="301" t="s">
        <v>221</v>
      </c>
      <c r="E25" s="263" t="s">
        <v>37</v>
      </c>
      <c r="F25" s="263" t="s">
        <v>36</v>
      </c>
      <c r="G25" s="263" t="s">
        <v>37</v>
      </c>
      <c r="H25" s="263" t="s">
        <v>36</v>
      </c>
      <c r="I25" s="263" t="s">
        <v>37</v>
      </c>
      <c r="J25" s="263" t="s">
        <v>203</v>
      </c>
      <c r="K25" s="263" t="s">
        <v>203</v>
      </c>
      <c r="L25" s="263" t="s">
        <v>36</v>
      </c>
      <c r="M25" s="264" t="n">
        <v>22</v>
      </c>
      <c r="N25" s="264">
        <f>IF(S25=0,22-SUMIF(E25:L25,"U*",$E$9:$L$9),0)</f>
        <v/>
      </c>
      <c r="O25" s="265">
        <f>(SUM(VLOOKUP(E25,$Y$10:$Z$16,2)*E$9,VLOOKUP(F25,$Y$10:$Z$16,2)*F$9,VLOOKUP(G25,$Y$10:$Z$16,2)*G$9,VLOOKUP(H25,$Y$10:$Z$16,2)*H$9,VLOOKUP(I25,$Y$10:$Z$16,2)*I$9,VLOOKUP(J25,$Y$10:$Z$16,2)*J$9,VLOOKUP(K25,$Y$10:$Z$16,2)*K$9,VLOOKUP(L25,$Y$10:$Z$16,2)*L$9))</f>
        <v/>
      </c>
      <c r="P25" s="266">
        <f>O25/N25</f>
        <v/>
      </c>
      <c r="Q25" s="267">
        <f>COUNTIF(E25:L25,"U")</f>
        <v/>
      </c>
      <c r="R25" s="172">
        <f>COUNTIF(E25:L25,"UA")</f>
        <v/>
      </c>
      <c r="S25" s="172">
        <f>COUNTIF(E25:L25,"WH")</f>
        <v/>
      </c>
      <c r="T25" s="172" t="n"/>
      <c r="U25" s="268">
        <f>IF(Q25&lt;&gt;0,"FAIL",IF(R25&gt;0,"AB",IF(S25&gt;0,"WH","PASS")))</f>
        <v/>
      </c>
      <c r="V25" s="195" t="n"/>
    </row>
    <row r="26" spans="1:26">
      <c r="A26" s="169" t="n">
        <v>17</v>
      </c>
      <c r="B26" s="300" t="n">
        <v>113215104051</v>
      </c>
      <c r="C26" s="300" t="s">
        <v>36</v>
      </c>
      <c r="D26" s="301" t="s">
        <v>222</v>
      </c>
      <c r="E26" s="263" t="s">
        <v>37</v>
      </c>
      <c r="F26" s="263" t="s">
        <v>36</v>
      </c>
      <c r="G26" s="263" t="s">
        <v>38</v>
      </c>
      <c r="H26" s="263" t="s">
        <v>37</v>
      </c>
      <c r="I26" s="263" t="s">
        <v>38</v>
      </c>
      <c r="J26" s="263" t="s">
        <v>203</v>
      </c>
      <c r="K26" s="263" t="s">
        <v>203</v>
      </c>
      <c r="L26" s="263" t="s">
        <v>37</v>
      </c>
      <c r="M26" s="264" t="n">
        <v>22</v>
      </c>
      <c r="N26" s="264">
        <f>IF(S26=0,22-SUMIF(E26:L26,"U*",$E$9:$L$9),0)</f>
        <v/>
      </c>
      <c r="O26" s="265">
        <f>(SUM(VLOOKUP(E26,$Y$10:$Z$16,2)*E$9,VLOOKUP(F26,$Y$10:$Z$16,2)*F$9,VLOOKUP(G26,$Y$10:$Z$16,2)*G$9,VLOOKUP(H26,$Y$10:$Z$16,2)*H$9,VLOOKUP(I26,$Y$10:$Z$16,2)*I$9,VLOOKUP(J26,$Y$10:$Z$16,2)*J$9,VLOOKUP(K26,$Y$10:$Z$16,2)*K$9,VLOOKUP(L26,$Y$10:$Z$16,2)*L$9))</f>
        <v/>
      </c>
      <c r="P26" s="266">
        <f>O26/N26</f>
        <v/>
      </c>
      <c r="Q26" s="267">
        <f>COUNTIF(E26:L26,"U")</f>
        <v/>
      </c>
      <c r="R26" s="172">
        <f>COUNTIF(E26:L26,"UA")</f>
        <v/>
      </c>
      <c r="S26" s="172">
        <f>COUNTIF(E26:L26,"WH")</f>
        <v/>
      </c>
      <c r="T26" s="172" t="n"/>
      <c r="U26" s="268">
        <f>IF(Q26&lt;&gt;0,"FAIL",IF(R26&gt;0,"AB",IF(S26&gt;0,"WH","PASS")))</f>
        <v/>
      </c>
      <c r="V26" s="195" t="n"/>
    </row>
    <row r="27" spans="1:26">
      <c r="A27" s="169" t="n">
        <v>18</v>
      </c>
      <c r="B27" s="177" t="n">
        <v>113215104054</v>
      </c>
      <c r="C27" s="300" t="s">
        <v>36</v>
      </c>
      <c r="D27" s="181" t="s">
        <v>223</v>
      </c>
      <c r="E27" s="263" t="s">
        <v>208</v>
      </c>
      <c r="F27" s="263" t="s">
        <v>37</v>
      </c>
      <c r="G27" s="263" t="s">
        <v>206</v>
      </c>
      <c r="H27" s="263" t="s">
        <v>37</v>
      </c>
      <c r="I27" s="263" t="s">
        <v>208</v>
      </c>
      <c r="J27" s="263" t="s">
        <v>203</v>
      </c>
      <c r="K27" s="263" t="s">
        <v>203</v>
      </c>
      <c r="L27" s="263" t="s">
        <v>38</v>
      </c>
      <c r="M27" s="264" t="n">
        <v>22</v>
      </c>
      <c r="N27" s="264">
        <f>IF(S27=0,22-SUMIF(E27:L27,"U*",$E$9:$L$9),0)</f>
        <v/>
      </c>
      <c r="O27" s="265">
        <f>(SUM(VLOOKUP(E27,$Y$10:$Z$16,2)*E$9,VLOOKUP(F27,$Y$10:$Z$16,2)*F$9,VLOOKUP(G27,$Y$10:$Z$16,2)*G$9,VLOOKUP(H27,$Y$10:$Z$16,2)*H$9,VLOOKUP(I27,$Y$10:$Z$16,2)*I$9,VLOOKUP(J27,$Y$10:$Z$16,2)*J$9,VLOOKUP(K27,$Y$10:$Z$16,2)*K$9,VLOOKUP(L27,$Y$10:$Z$16,2)*L$9))</f>
        <v/>
      </c>
      <c r="P27" s="266">
        <f>O27/N27</f>
        <v/>
      </c>
      <c r="Q27" s="267">
        <f>COUNTIF(E27:L27,"U")</f>
        <v/>
      </c>
      <c r="R27" s="172">
        <f>COUNTIF(E27:L27,"UA")</f>
        <v/>
      </c>
      <c r="S27" s="172">
        <f>COUNTIF(E27:L27,"WH")</f>
        <v/>
      </c>
      <c r="T27" s="172" t="n"/>
      <c r="U27" s="268">
        <f>IF(Q27&lt;&gt;0,"FAIL",IF(R27&gt;0,"AB",IF(S27&gt;0,"WH","PASS")))</f>
        <v/>
      </c>
      <c r="V27" s="195" t="n"/>
    </row>
    <row r="28" spans="1:26">
      <c r="A28" s="169" t="n">
        <v>19</v>
      </c>
      <c r="B28" s="177" t="n">
        <v>113215104062</v>
      </c>
      <c r="C28" s="300" t="s">
        <v>36</v>
      </c>
      <c r="D28" s="181" t="s">
        <v>224</v>
      </c>
      <c r="E28" s="263" t="s">
        <v>38</v>
      </c>
      <c r="F28" s="263" t="s">
        <v>208</v>
      </c>
      <c r="G28" s="263" t="s">
        <v>206</v>
      </c>
      <c r="H28" s="263" t="s">
        <v>38</v>
      </c>
      <c r="I28" s="263" t="s">
        <v>205</v>
      </c>
      <c r="J28" s="263" t="s">
        <v>203</v>
      </c>
      <c r="K28" s="263" t="s">
        <v>36</v>
      </c>
      <c r="L28" s="263" t="s">
        <v>38</v>
      </c>
      <c r="M28" s="264" t="n">
        <v>22</v>
      </c>
      <c r="N28" s="264">
        <f>IF(S28=0,22-SUMIF(E28:L28,"U*",$E$9:$L$9),0)</f>
        <v/>
      </c>
      <c r="O28" s="265">
        <f>(SUM(VLOOKUP(E28,$Y$10:$Z$16,2)*E$9,VLOOKUP(F28,$Y$10:$Z$16,2)*F$9,VLOOKUP(G28,$Y$10:$Z$16,2)*G$9,VLOOKUP(H28,$Y$10:$Z$16,2)*H$9,VLOOKUP(I28,$Y$10:$Z$16,2)*I$9,VLOOKUP(J28,$Y$10:$Z$16,2)*J$9,VLOOKUP(K28,$Y$10:$Z$16,2)*K$9,VLOOKUP(L28,$Y$10:$Z$16,2)*L$9))</f>
        <v/>
      </c>
      <c r="P28" s="266">
        <f>O28/N28</f>
        <v/>
      </c>
      <c r="Q28" s="267">
        <f>COUNTIF(E28:L28,"U")</f>
        <v/>
      </c>
      <c r="R28" s="172">
        <f>COUNTIF(E28:L28,"UA")</f>
        <v/>
      </c>
      <c r="S28" s="172">
        <f>COUNTIF(E28:L28,"WH")</f>
        <v/>
      </c>
      <c r="T28" s="172" t="n"/>
      <c r="U28" s="268">
        <f>IF(Q28&lt;&gt;0,"FAIL",IF(R28&gt;0,"AB",IF(S28&gt;0,"WH","PASS")))</f>
        <v/>
      </c>
      <c r="V28" s="195" t="n"/>
    </row>
    <row r="29" spans="1:26">
      <c r="A29" s="169" t="n">
        <v>20</v>
      </c>
      <c r="B29" s="300" t="n">
        <v>113215104068</v>
      </c>
      <c r="C29" s="300" t="s">
        <v>36</v>
      </c>
      <c r="D29" s="301" t="s">
        <v>225</v>
      </c>
      <c r="E29" s="263" t="s">
        <v>205</v>
      </c>
      <c r="F29" s="263" t="s">
        <v>206</v>
      </c>
      <c r="G29" s="263" t="s">
        <v>206</v>
      </c>
      <c r="H29" s="263" t="s">
        <v>38</v>
      </c>
      <c r="I29" s="263" t="s">
        <v>36</v>
      </c>
      <c r="J29" s="263" t="s">
        <v>203</v>
      </c>
      <c r="K29" s="263" t="s">
        <v>203</v>
      </c>
      <c r="L29" s="263" t="s">
        <v>38</v>
      </c>
      <c r="M29" s="264" t="n">
        <v>22</v>
      </c>
      <c r="N29" s="264">
        <f>IF(S29=0,22-SUMIF(E29:L29,"U*",$E$9:$L$9),0)</f>
        <v/>
      </c>
      <c r="O29" s="265">
        <f>(SUM(VLOOKUP(E29,$Y$10:$Z$16,2)*E$9,VLOOKUP(F29,$Y$10:$Z$16,2)*F$9,VLOOKUP(G29,$Y$10:$Z$16,2)*G$9,VLOOKUP(H29,$Y$10:$Z$16,2)*H$9,VLOOKUP(I29,$Y$10:$Z$16,2)*I$9,VLOOKUP(J29,$Y$10:$Z$16,2)*J$9,VLOOKUP(K29,$Y$10:$Z$16,2)*K$9,VLOOKUP(L29,$Y$10:$Z$16,2)*L$9))</f>
        <v/>
      </c>
      <c r="P29" s="266">
        <f>O29/N29</f>
        <v/>
      </c>
      <c r="Q29" s="267">
        <f>COUNTIF(E29:L29,"U")</f>
        <v/>
      </c>
      <c r="R29" s="172">
        <f>COUNTIF(E29:L29,"UA")</f>
        <v/>
      </c>
      <c r="S29" s="172">
        <f>COUNTIF(E29:L29,"WH")</f>
        <v/>
      </c>
      <c r="T29" s="172" t="n"/>
      <c r="U29" s="268">
        <f>IF(Q29&lt;&gt;0,"FAIL",IF(R29&gt;0,"AB",IF(S29&gt;0,"WH","PASS")))</f>
        <v/>
      </c>
      <c r="V29" s="195" t="n"/>
    </row>
    <row r="30" spans="1:26">
      <c r="A30" s="169" t="n">
        <v>21</v>
      </c>
      <c r="B30" s="177" t="n">
        <v>113215104073</v>
      </c>
      <c r="C30" s="300" t="s">
        <v>36</v>
      </c>
      <c r="D30" s="181" t="s">
        <v>226</v>
      </c>
      <c r="E30" s="263" t="s">
        <v>38</v>
      </c>
      <c r="F30" s="263" t="s">
        <v>206</v>
      </c>
      <c r="G30" s="263" t="s">
        <v>208</v>
      </c>
      <c r="H30" s="263" t="s">
        <v>37</v>
      </c>
      <c r="I30" s="263" t="s">
        <v>205</v>
      </c>
      <c r="J30" s="263" t="s">
        <v>203</v>
      </c>
      <c r="K30" s="263" t="s">
        <v>203</v>
      </c>
      <c r="L30" s="263" t="s">
        <v>38</v>
      </c>
      <c r="M30" s="264" t="n">
        <v>22</v>
      </c>
      <c r="N30" s="264">
        <f>IF(S30=0,22-SUMIF(E30:L30,"U*",$E$9:$L$9),0)</f>
        <v/>
      </c>
      <c r="O30" s="265">
        <f>(SUM(VLOOKUP(E30,$Y$10:$Z$16,2)*E$9,VLOOKUP(F30,$Y$10:$Z$16,2)*F$9,VLOOKUP(G30,$Y$10:$Z$16,2)*G$9,VLOOKUP(H30,$Y$10:$Z$16,2)*H$9,VLOOKUP(I30,$Y$10:$Z$16,2)*I$9,VLOOKUP(J30,$Y$10:$Z$16,2)*J$9,VLOOKUP(K30,$Y$10:$Z$16,2)*K$9,VLOOKUP(L30,$Y$10:$Z$16,2)*L$9))</f>
        <v/>
      </c>
      <c r="P30" s="266">
        <f>O30/N30</f>
        <v/>
      </c>
      <c r="Q30" s="267">
        <f>COUNTIF(E30:L30,"U")</f>
        <v/>
      </c>
      <c r="R30" s="172">
        <f>COUNTIF(E30:L30,"UA")</f>
        <v/>
      </c>
      <c r="S30" s="172">
        <f>COUNTIF(E30:L30,"WH")</f>
        <v/>
      </c>
      <c r="T30" s="172" t="n"/>
      <c r="U30" s="268">
        <f>IF(Q30&lt;&gt;0,"FAIL",IF(R30&gt;0,"AB",IF(S30&gt;0,"WH","PASS")))</f>
        <v/>
      </c>
      <c r="V30" s="195" t="n"/>
    </row>
    <row r="31" spans="1:26">
      <c r="A31" s="169" t="n">
        <v>22</v>
      </c>
      <c r="B31" s="177" t="n">
        <v>113215104074</v>
      </c>
      <c r="C31" s="300" t="s">
        <v>36</v>
      </c>
      <c r="D31" s="181" t="s">
        <v>227</v>
      </c>
      <c r="E31" s="263" t="s">
        <v>205</v>
      </c>
      <c r="F31" s="263" t="s">
        <v>205</v>
      </c>
      <c r="G31" s="263" t="s">
        <v>38</v>
      </c>
      <c r="H31" s="263" t="s">
        <v>206</v>
      </c>
      <c r="I31" s="263" t="s">
        <v>37</v>
      </c>
      <c r="J31" s="263" t="s">
        <v>203</v>
      </c>
      <c r="K31" s="263" t="s">
        <v>203</v>
      </c>
      <c r="L31" s="263" t="s">
        <v>38</v>
      </c>
      <c r="M31" s="264" t="n">
        <v>22</v>
      </c>
      <c r="N31" s="264">
        <f>IF(S31=0,22-SUMIF(E31:L31,"U*",$E$9:$L$9),0)</f>
        <v/>
      </c>
      <c r="O31" s="265">
        <f>(SUM(VLOOKUP(E31,$Y$10:$Z$16,2)*E$9,VLOOKUP(F31,$Y$10:$Z$16,2)*F$9,VLOOKUP(G31,$Y$10:$Z$16,2)*G$9,VLOOKUP(H31,$Y$10:$Z$16,2)*H$9,VLOOKUP(I31,$Y$10:$Z$16,2)*I$9,VLOOKUP(J31,$Y$10:$Z$16,2)*J$9,VLOOKUP(K31,$Y$10:$Z$16,2)*K$9,VLOOKUP(L31,$Y$10:$Z$16,2)*L$9))</f>
        <v/>
      </c>
      <c r="P31" s="266">
        <f>O31/N31</f>
        <v/>
      </c>
      <c r="Q31" s="267">
        <f>COUNTIF(E31:L31,"U")</f>
        <v/>
      </c>
      <c r="R31" s="172">
        <f>COUNTIF(E31:L31,"UA")</f>
        <v/>
      </c>
      <c r="S31" s="172">
        <f>COUNTIF(E31:L31,"WH")</f>
        <v/>
      </c>
      <c r="T31" s="172" t="n"/>
      <c r="U31" s="268">
        <f>IF(Q31&lt;&gt;0,"FAIL",IF(R31&gt;0,"AB",IF(S31&gt;0,"WH","PASS")))</f>
        <v/>
      </c>
      <c r="V31" s="195" t="n"/>
    </row>
    <row r="32" spans="1:26">
      <c r="A32" s="169" t="n">
        <v>23</v>
      </c>
      <c r="B32" s="177" t="n">
        <v>113215104083</v>
      </c>
      <c r="C32" s="300" t="s">
        <v>36</v>
      </c>
      <c r="D32" s="301" t="s">
        <v>228</v>
      </c>
      <c r="E32" s="263" t="s">
        <v>38</v>
      </c>
      <c r="F32" s="263" t="s">
        <v>208</v>
      </c>
      <c r="G32" s="263" t="s">
        <v>208</v>
      </c>
      <c r="H32" s="263" t="s">
        <v>38</v>
      </c>
      <c r="I32" s="263" t="s">
        <v>208</v>
      </c>
      <c r="J32" s="263" t="s">
        <v>203</v>
      </c>
      <c r="K32" s="263" t="s">
        <v>203</v>
      </c>
      <c r="L32" s="263" t="s">
        <v>38</v>
      </c>
      <c r="M32" s="264" t="n">
        <v>22</v>
      </c>
      <c r="N32" s="264">
        <f>IF(S32=0,22-SUMIF(E32:L32,"U*",$E$9:$L$9),0)</f>
        <v/>
      </c>
      <c r="O32" s="265">
        <f>(SUM(VLOOKUP(E32,$Y$10:$Z$16,2)*E$9,VLOOKUP(F32,$Y$10:$Z$16,2)*F$9,VLOOKUP(G32,$Y$10:$Z$16,2)*G$9,VLOOKUP(H32,$Y$10:$Z$16,2)*H$9,VLOOKUP(I32,$Y$10:$Z$16,2)*I$9,VLOOKUP(J32,$Y$10:$Z$16,2)*J$9,VLOOKUP(K32,$Y$10:$Z$16,2)*K$9,VLOOKUP(L32,$Y$10:$Z$16,2)*L$9))</f>
        <v/>
      </c>
      <c r="P32" s="266">
        <f>O32/N32</f>
        <v/>
      </c>
      <c r="Q32" s="267">
        <f>COUNTIF(E32:L32,"U")</f>
        <v/>
      </c>
      <c r="R32" s="172">
        <f>COUNTIF(E32:L32,"UA")</f>
        <v/>
      </c>
      <c r="S32" s="172">
        <f>COUNTIF(E32:L32,"WH")</f>
        <v/>
      </c>
      <c r="T32" s="172" t="n"/>
      <c r="U32" s="268">
        <f>IF(Q32&lt;&gt;0,"FAIL",IF(R32&gt;0,"AB",IF(S32&gt;0,"WH","PASS")))</f>
        <v/>
      </c>
      <c r="V32" s="195" t="n"/>
    </row>
    <row r="33" spans="1:26">
      <c r="A33" s="169" t="n">
        <v>24</v>
      </c>
      <c r="B33" s="300" t="n">
        <v>113215104091</v>
      </c>
      <c r="C33" s="300" t="s">
        <v>36</v>
      </c>
      <c r="D33" s="178" t="s">
        <v>229</v>
      </c>
      <c r="E33" s="263" t="s">
        <v>37</v>
      </c>
      <c r="F33" s="263" t="s">
        <v>38</v>
      </c>
      <c r="G33" s="263" t="s">
        <v>208</v>
      </c>
      <c r="H33" s="263" t="s">
        <v>36</v>
      </c>
      <c r="I33" s="263" t="s">
        <v>36</v>
      </c>
      <c r="J33" s="263" t="s">
        <v>203</v>
      </c>
      <c r="K33" s="263" t="s">
        <v>36</v>
      </c>
      <c r="L33" s="263" t="s">
        <v>37</v>
      </c>
      <c r="M33" s="264" t="n">
        <v>22</v>
      </c>
      <c r="N33" s="264">
        <f>IF(S33=0,22-SUMIF(E33:L33,"U*",$E$9:$L$9),0)</f>
        <v/>
      </c>
      <c r="O33" s="265">
        <f>(SUM(VLOOKUP(E33,$Y$10:$Z$16,2)*E$9,VLOOKUP(F33,$Y$10:$Z$16,2)*F$9,VLOOKUP(G33,$Y$10:$Z$16,2)*G$9,VLOOKUP(H33,$Y$10:$Z$16,2)*H$9,VLOOKUP(I33,$Y$10:$Z$16,2)*I$9,VLOOKUP(J33,$Y$10:$Z$16,2)*J$9,VLOOKUP(K33,$Y$10:$Z$16,2)*K$9,VLOOKUP(L33,$Y$10:$Z$16,2)*L$9))</f>
        <v/>
      </c>
      <c r="P33" s="266">
        <f>O33/N33</f>
        <v/>
      </c>
      <c r="Q33" s="267">
        <f>COUNTIF(E33:L33,"U")</f>
        <v/>
      </c>
      <c r="R33" s="172">
        <f>COUNTIF(E33:L33,"UA")</f>
        <v/>
      </c>
      <c r="S33" s="172">
        <f>COUNTIF(E33:L33,"WH")</f>
        <v/>
      </c>
      <c r="T33" s="172" t="n"/>
      <c r="U33" s="268">
        <f>IF(Q33&lt;&gt;0,"FAIL",IF(R33&gt;0,"AB",IF(S33&gt;0,"WH","PASS")))</f>
        <v/>
      </c>
      <c r="V33" s="195" t="n"/>
    </row>
    <row r="34" spans="1:26">
      <c r="A34" s="169" t="n">
        <v>25</v>
      </c>
      <c r="B34" s="300" t="n">
        <v>113215104092</v>
      </c>
      <c r="C34" s="300" t="s">
        <v>36</v>
      </c>
      <c r="D34" s="301" t="s">
        <v>230</v>
      </c>
      <c r="E34" s="263" t="s">
        <v>38</v>
      </c>
      <c r="F34" s="263" t="s">
        <v>38</v>
      </c>
      <c r="G34" s="263" t="s">
        <v>37</v>
      </c>
      <c r="H34" s="263" t="s">
        <v>37</v>
      </c>
      <c r="I34" s="263" t="s">
        <v>37</v>
      </c>
      <c r="J34" s="263" t="s">
        <v>203</v>
      </c>
      <c r="K34" s="263" t="s">
        <v>203</v>
      </c>
      <c r="L34" s="263" t="s">
        <v>37</v>
      </c>
      <c r="M34" s="264" t="n">
        <v>22</v>
      </c>
      <c r="N34" s="264">
        <f>IF(S34=0,22-SUMIF(E34:L34,"U*",$E$9:$L$9),0)</f>
        <v/>
      </c>
      <c r="O34" s="265">
        <f>(SUM(VLOOKUP(E34,$Y$10:$Z$16,2)*E$9,VLOOKUP(F34,$Y$10:$Z$16,2)*F$9,VLOOKUP(G34,$Y$10:$Z$16,2)*G$9,VLOOKUP(H34,$Y$10:$Z$16,2)*H$9,VLOOKUP(I34,$Y$10:$Z$16,2)*I$9,VLOOKUP(J34,$Y$10:$Z$16,2)*J$9,VLOOKUP(K34,$Y$10:$Z$16,2)*K$9,VLOOKUP(L34,$Y$10:$Z$16,2)*L$9))</f>
        <v/>
      </c>
      <c r="P34" s="266">
        <f>O34/N34</f>
        <v/>
      </c>
      <c r="Q34" s="267">
        <f>COUNTIF(E34:L34,"U")</f>
        <v/>
      </c>
      <c r="R34" s="172">
        <f>COUNTIF(E34:L34,"UA")</f>
        <v/>
      </c>
      <c r="S34" s="172">
        <f>COUNTIF(E34:L34,"WH")</f>
        <v/>
      </c>
      <c r="T34" s="172" t="n"/>
      <c r="U34" s="268">
        <f>IF(Q34&lt;&gt;0,"FAIL",IF(R34&gt;0,"AB",IF(S34&gt;0,"WH","PASS")))</f>
        <v/>
      </c>
      <c r="V34" s="195" t="n"/>
    </row>
    <row r="35" spans="1:26">
      <c r="A35" s="169" t="n">
        <v>26</v>
      </c>
      <c r="B35" s="300" t="n">
        <v>113215104093</v>
      </c>
      <c r="C35" s="300" t="s">
        <v>36</v>
      </c>
      <c r="D35" s="301" t="s">
        <v>231</v>
      </c>
      <c r="E35" s="263" t="s">
        <v>38</v>
      </c>
      <c r="F35" s="263" t="s">
        <v>37</v>
      </c>
      <c r="G35" s="263" t="s">
        <v>36</v>
      </c>
      <c r="H35" s="263" t="s">
        <v>36</v>
      </c>
      <c r="I35" s="263" t="s">
        <v>37</v>
      </c>
      <c r="J35" s="263" t="s">
        <v>203</v>
      </c>
      <c r="K35" s="263" t="s">
        <v>203</v>
      </c>
      <c r="L35" s="263" t="s">
        <v>37</v>
      </c>
      <c r="M35" s="264" t="n">
        <v>22</v>
      </c>
      <c r="N35" s="264">
        <f>IF(S35=0,22-SUMIF(E35:L35,"U*",$E$9:$L$9),0)</f>
        <v/>
      </c>
      <c r="O35" s="265">
        <f>(SUM(VLOOKUP(E35,$Y$10:$Z$16,2)*E$9,VLOOKUP(F35,$Y$10:$Z$16,2)*F$9,VLOOKUP(G35,$Y$10:$Z$16,2)*G$9,VLOOKUP(H35,$Y$10:$Z$16,2)*H$9,VLOOKUP(I35,$Y$10:$Z$16,2)*I$9,VLOOKUP(J35,$Y$10:$Z$16,2)*J$9,VLOOKUP(K35,$Y$10:$Z$16,2)*K$9,VLOOKUP(L35,$Y$10:$Z$16,2)*L$9))</f>
        <v/>
      </c>
      <c r="P35" s="266">
        <f>O35/N35</f>
        <v/>
      </c>
      <c r="Q35" s="267">
        <f>COUNTIF(E35:L35,"U")</f>
        <v/>
      </c>
      <c r="R35" s="172">
        <f>COUNTIF(E35:L35,"UA")</f>
        <v/>
      </c>
      <c r="S35" s="172">
        <f>COUNTIF(E35:L35,"WH")</f>
        <v/>
      </c>
      <c r="T35" s="172" t="n"/>
      <c r="U35" s="268">
        <f>IF(Q35&lt;&gt;0,"FAIL",IF(R35&gt;0,"AB",IF(S35&gt;0,"WH","PASS")))</f>
        <v/>
      </c>
      <c r="V35" s="195" t="n"/>
    </row>
    <row r="36" spans="1:26">
      <c r="A36" s="169" t="n">
        <v>27</v>
      </c>
      <c r="B36" s="177" t="n">
        <v>113215104099</v>
      </c>
      <c r="C36" s="300" t="s">
        <v>36</v>
      </c>
      <c r="D36" s="181" t="s">
        <v>232</v>
      </c>
      <c r="E36" s="263" t="s">
        <v>208</v>
      </c>
      <c r="F36" s="263" t="s">
        <v>205</v>
      </c>
      <c r="G36" s="263" t="s">
        <v>208</v>
      </c>
      <c r="H36" s="263" t="s">
        <v>208</v>
      </c>
      <c r="I36" s="263" t="s">
        <v>208</v>
      </c>
      <c r="J36" s="263" t="s">
        <v>203</v>
      </c>
      <c r="K36" s="263" t="s">
        <v>203</v>
      </c>
      <c r="L36" s="263" t="s">
        <v>38</v>
      </c>
      <c r="M36" s="264" t="n">
        <v>22</v>
      </c>
      <c r="N36" s="264">
        <f>IF(S36=0,22-SUMIF(E36:L36,"U*",$E$9:$L$9),0)</f>
        <v/>
      </c>
      <c r="O36" s="265">
        <f>(SUM(VLOOKUP(E36,$Y$10:$Z$16,2)*E$9,VLOOKUP(F36,$Y$10:$Z$16,2)*F$9,VLOOKUP(G36,$Y$10:$Z$16,2)*G$9,VLOOKUP(H36,$Y$10:$Z$16,2)*H$9,VLOOKUP(I36,$Y$10:$Z$16,2)*I$9,VLOOKUP(J36,$Y$10:$Z$16,2)*J$9,VLOOKUP(K36,$Y$10:$Z$16,2)*K$9,VLOOKUP(L36,$Y$10:$Z$16,2)*L$9))</f>
        <v/>
      </c>
      <c r="P36" s="266">
        <f>O36/N36</f>
        <v/>
      </c>
      <c r="Q36" s="267">
        <f>COUNTIF(E36:L36,"U")</f>
        <v/>
      </c>
      <c r="R36" s="172">
        <f>COUNTIF(E36:L36,"UA")</f>
        <v/>
      </c>
      <c r="S36" s="172">
        <f>COUNTIF(E36:L36,"WH")</f>
        <v/>
      </c>
      <c r="T36" s="172" t="n"/>
      <c r="U36" s="268">
        <f>IF(Q36&lt;&gt;0,"FAIL",IF(R36&gt;0,"AB",IF(S36&gt;0,"WH","PASS")))</f>
        <v/>
      </c>
      <c r="V36" s="195" t="n"/>
    </row>
    <row customHeight="1" ht="25.5" r="37" s="333" spans="1:26">
      <c r="A37" s="169" t="n">
        <v>28</v>
      </c>
      <c r="B37" s="177" t="n">
        <v>113215104100</v>
      </c>
      <c r="C37" s="300" t="s">
        <v>36</v>
      </c>
      <c r="D37" s="301" t="s">
        <v>233</v>
      </c>
      <c r="E37" s="263" t="s">
        <v>38</v>
      </c>
      <c r="F37" s="263" t="s">
        <v>206</v>
      </c>
      <c r="G37" s="263" t="s">
        <v>38</v>
      </c>
      <c r="H37" s="263" t="s">
        <v>38</v>
      </c>
      <c r="I37" s="263" t="s">
        <v>36</v>
      </c>
      <c r="J37" s="263" t="s">
        <v>203</v>
      </c>
      <c r="K37" s="263" t="s">
        <v>203</v>
      </c>
      <c r="L37" s="263" t="s">
        <v>36</v>
      </c>
      <c r="M37" s="264" t="n">
        <v>22</v>
      </c>
      <c r="N37" s="264">
        <f>IF(S37=0,22-SUMIF(E37:L37,"U*",$E$9:$L$9),0)</f>
        <v/>
      </c>
      <c r="O37" s="265">
        <f>(SUM(VLOOKUP(E37,$Y$10:$Z$16,2)*E$9,VLOOKUP(F37,$Y$10:$Z$16,2)*F$9,VLOOKUP(G37,$Y$10:$Z$16,2)*G$9,VLOOKUP(H37,$Y$10:$Z$16,2)*H$9,VLOOKUP(I37,$Y$10:$Z$16,2)*I$9,VLOOKUP(J37,$Y$10:$Z$16,2)*J$9,VLOOKUP(K37,$Y$10:$Z$16,2)*K$9,VLOOKUP(L37,$Y$10:$Z$16,2)*L$9))</f>
        <v/>
      </c>
      <c r="P37" s="266">
        <f>O37/N37</f>
        <v/>
      </c>
      <c r="Q37" s="267">
        <f>COUNTIF(E37:L37,"U")</f>
        <v/>
      </c>
      <c r="R37" s="172">
        <f>COUNTIF(E37:L37,"UA")</f>
        <v/>
      </c>
      <c r="S37" s="172">
        <f>COUNTIF(E37:L37,"WH")</f>
        <v/>
      </c>
      <c r="T37" s="172" t="n"/>
      <c r="U37" s="268">
        <f>IF(Q37&lt;&gt;0,"FAIL",IF(R37&gt;0,"AB",IF(S37&gt;0,"WH","PASS")))</f>
        <v/>
      </c>
      <c r="V37" s="195" t="n"/>
    </row>
    <row customHeight="1" ht="25.5" r="38" s="333" spans="1:26">
      <c r="A38" s="169" t="n">
        <v>29</v>
      </c>
      <c r="B38" s="177" t="n">
        <v>113215104101</v>
      </c>
      <c r="C38" s="300" t="s">
        <v>36</v>
      </c>
      <c r="D38" s="301" t="s">
        <v>234</v>
      </c>
      <c r="E38" s="263" t="s">
        <v>206</v>
      </c>
      <c r="F38" s="263" t="s">
        <v>38</v>
      </c>
      <c r="G38" s="263" t="s">
        <v>208</v>
      </c>
      <c r="H38" s="263" t="s">
        <v>206</v>
      </c>
      <c r="I38" s="263" t="s">
        <v>38</v>
      </c>
      <c r="J38" s="263" t="s">
        <v>203</v>
      </c>
      <c r="K38" s="263" t="s">
        <v>203</v>
      </c>
      <c r="L38" s="263" t="s">
        <v>208</v>
      </c>
      <c r="M38" s="264" t="n">
        <v>22</v>
      </c>
      <c r="N38" s="264">
        <f>IF(S38=0,22-SUMIF(E38:L38,"U*",$E$9:$L$9),0)</f>
        <v/>
      </c>
      <c r="O38" s="265">
        <f>(SUM(VLOOKUP(E38,$Y$10:$Z$16,2)*E$9,VLOOKUP(F38,$Y$10:$Z$16,2)*F$9,VLOOKUP(G38,$Y$10:$Z$16,2)*G$9,VLOOKUP(H38,$Y$10:$Z$16,2)*H$9,VLOOKUP(I38,$Y$10:$Z$16,2)*I$9,VLOOKUP(J38,$Y$10:$Z$16,2)*J$9,VLOOKUP(K38,$Y$10:$Z$16,2)*K$9,VLOOKUP(L38,$Y$10:$Z$16,2)*L$9))</f>
        <v/>
      </c>
      <c r="P38" s="266">
        <f>O38/N38</f>
        <v/>
      </c>
      <c r="Q38" s="267">
        <f>COUNTIF(E38:L38,"U")</f>
        <v/>
      </c>
      <c r="R38" s="172">
        <f>COUNTIF(E38:L38,"UA")</f>
        <v/>
      </c>
      <c r="S38" s="172">
        <f>COUNTIF(E38:L38,"WH")</f>
        <v/>
      </c>
      <c r="T38" s="172" t="n"/>
      <c r="U38" s="268">
        <f>IF(Q38&lt;&gt;0,"FAIL",IF(R38&gt;0,"AB",IF(S38&gt;0,"WH","PASS")))</f>
        <v/>
      </c>
      <c r="V38" s="195" t="n"/>
    </row>
    <row r="39" spans="1:26">
      <c r="A39" s="169" t="n">
        <v>30</v>
      </c>
      <c r="B39" s="300" t="n">
        <v>113215104102</v>
      </c>
      <c r="C39" s="300" t="s">
        <v>36</v>
      </c>
      <c r="D39" s="181" t="s">
        <v>235</v>
      </c>
      <c r="E39" s="263" t="s">
        <v>37</v>
      </c>
      <c r="F39" s="263" t="s">
        <v>38</v>
      </c>
      <c r="G39" s="263" t="s">
        <v>38</v>
      </c>
      <c r="H39" s="263" t="s">
        <v>38</v>
      </c>
      <c r="I39" s="263" t="s">
        <v>37</v>
      </c>
      <c r="J39" s="263" t="s">
        <v>203</v>
      </c>
      <c r="K39" s="263" t="s">
        <v>203</v>
      </c>
      <c r="L39" s="263" t="s">
        <v>38</v>
      </c>
      <c r="M39" s="264" t="n">
        <v>22</v>
      </c>
      <c r="N39" s="264">
        <f>IF(S39=0,22-SUMIF(E39:L39,"U*",$E$9:$L$9),0)</f>
        <v/>
      </c>
      <c r="O39" s="265">
        <f>(SUM(VLOOKUP(E39,$Y$10:$Z$16,2)*E$9,VLOOKUP(F39,$Y$10:$Z$16,2)*F$9,VLOOKUP(G39,$Y$10:$Z$16,2)*G$9,VLOOKUP(H39,$Y$10:$Z$16,2)*H$9,VLOOKUP(I39,$Y$10:$Z$16,2)*I$9,VLOOKUP(J39,$Y$10:$Z$16,2)*J$9,VLOOKUP(K39,$Y$10:$Z$16,2)*K$9,VLOOKUP(L39,$Y$10:$Z$16,2)*L$9))</f>
        <v/>
      </c>
      <c r="P39" s="266">
        <f>O39/N39</f>
        <v/>
      </c>
      <c r="Q39" s="267">
        <f>COUNTIF(E39:L39,"U")</f>
        <v/>
      </c>
      <c r="R39" s="172">
        <f>COUNTIF(E39:L39,"UA")</f>
        <v/>
      </c>
      <c r="S39" s="172">
        <f>COUNTIF(E39:L39,"WH")</f>
        <v/>
      </c>
      <c r="T39" s="172" t="n"/>
      <c r="U39" s="268">
        <f>IF(Q39&lt;&gt;0,"FAIL",IF(R39&gt;0,"AB",IF(S39&gt;0,"WH","PASS")))</f>
        <v/>
      </c>
      <c r="V39" s="195" t="n"/>
    </row>
    <row r="40" spans="1:26">
      <c r="A40" s="169" t="n">
        <v>31</v>
      </c>
      <c r="B40" s="177" t="n">
        <v>113215104104</v>
      </c>
      <c r="C40" s="300" t="s">
        <v>36</v>
      </c>
      <c r="D40" s="301" t="s">
        <v>236</v>
      </c>
      <c r="E40" s="263" t="s">
        <v>38</v>
      </c>
      <c r="F40" s="263" t="s">
        <v>38</v>
      </c>
      <c r="G40" s="263" t="s">
        <v>206</v>
      </c>
      <c r="H40" s="263" t="s">
        <v>206</v>
      </c>
      <c r="I40" s="263" t="s">
        <v>208</v>
      </c>
      <c r="J40" s="263" t="s">
        <v>203</v>
      </c>
      <c r="K40" s="263" t="s">
        <v>203</v>
      </c>
      <c r="L40" s="263" t="s">
        <v>38</v>
      </c>
      <c r="M40" s="264" t="n">
        <v>22</v>
      </c>
      <c r="N40" s="264">
        <f>IF(S40=0,22-SUMIF(E40:L40,"U*",$E$9:$L$9),0)</f>
        <v/>
      </c>
      <c r="O40" s="265">
        <f>(SUM(VLOOKUP(E40,$Y$10:$Z$16,2)*E$9,VLOOKUP(F40,$Y$10:$Z$16,2)*F$9,VLOOKUP(G40,$Y$10:$Z$16,2)*G$9,VLOOKUP(H40,$Y$10:$Z$16,2)*H$9,VLOOKUP(I40,$Y$10:$Z$16,2)*I$9,VLOOKUP(J40,$Y$10:$Z$16,2)*J$9,VLOOKUP(K40,$Y$10:$Z$16,2)*K$9,VLOOKUP(L40,$Y$10:$Z$16,2)*L$9))</f>
        <v/>
      </c>
      <c r="P40" s="266">
        <f>O40/N40</f>
        <v/>
      </c>
      <c r="Q40" s="267">
        <f>COUNTIF(E40:L40,"U")</f>
        <v/>
      </c>
      <c r="R40" s="172">
        <f>COUNTIF(E40:L40,"UA")</f>
        <v/>
      </c>
      <c r="S40" s="172">
        <f>COUNTIF(E40:L40,"WH")</f>
        <v/>
      </c>
      <c r="T40" s="172" t="n"/>
      <c r="U40" s="268">
        <f>IF(Q40&lt;&gt;0,"FAIL",IF(R40&gt;0,"AB",IF(S40&gt;0,"WH","PASS")))</f>
        <v/>
      </c>
      <c r="V40" s="195" t="n"/>
    </row>
    <row r="41" spans="1:26">
      <c r="A41" s="169" t="n">
        <v>32</v>
      </c>
      <c r="B41" s="177" t="n">
        <v>113215104105</v>
      </c>
      <c r="C41" s="300" t="s">
        <v>36</v>
      </c>
      <c r="D41" s="181" t="s">
        <v>237</v>
      </c>
      <c r="E41" s="263" t="s">
        <v>206</v>
      </c>
      <c r="F41" s="263" t="s">
        <v>208</v>
      </c>
      <c r="G41" s="263" t="s">
        <v>206</v>
      </c>
      <c r="H41" s="263" t="s">
        <v>206</v>
      </c>
      <c r="I41" s="263" t="s">
        <v>208</v>
      </c>
      <c r="J41" s="263" t="s">
        <v>36</v>
      </c>
      <c r="K41" s="263" t="s">
        <v>37</v>
      </c>
      <c r="L41" s="263" t="s">
        <v>206</v>
      </c>
      <c r="M41" s="264" t="n">
        <v>22</v>
      </c>
      <c r="N41" s="264">
        <f>IF(S41=0,22-SUMIF(E41:L41,"U*",$E$9:$L$9),0)</f>
        <v/>
      </c>
      <c r="O41" s="265">
        <f>(SUM(VLOOKUP(E41,$Y$10:$Z$16,2)*E$9,VLOOKUP(F41,$Y$10:$Z$16,2)*F$9,VLOOKUP(G41,$Y$10:$Z$16,2)*G$9,VLOOKUP(H41,$Y$10:$Z$16,2)*H$9,VLOOKUP(I41,$Y$10:$Z$16,2)*I$9,VLOOKUP(J41,$Y$10:$Z$16,2)*J$9,VLOOKUP(K41,$Y$10:$Z$16,2)*K$9,VLOOKUP(L41,$Y$10:$Z$16,2)*L$9))</f>
        <v/>
      </c>
      <c r="P41" s="266">
        <f>O41/N41</f>
        <v/>
      </c>
      <c r="Q41" s="267">
        <f>COUNTIF(E41:L41,"U")</f>
        <v/>
      </c>
      <c r="R41" s="172">
        <f>COUNTIF(E41:L41,"UA")</f>
        <v/>
      </c>
      <c r="S41" s="172">
        <f>COUNTIF(E41:L41,"WH")</f>
        <v/>
      </c>
      <c r="T41" s="172" t="n"/>
      <c r="U41" s="268">
        <f>IF(Q41&lt;&gt;0,"FAIL",IF(R41&gt;0,"AB",IF(S41&gt;0,"WH","PASS")))</f>
        <v/>
      </c>
      <c r="V41" s="195" t="n"/>
    </row>
    <row r="42" spans="1:26">
      <c r="A42" s="169" t="n">
        <v>33</v>
      </c>
      <c r="B42" s="300" t="n">
        <v>113215104107</v>
      </c>
      <c r="C42" s="300" t="s">
        <v>36</v>
      </c>
      <c r="D42" s="301" t="s">
        <v>238</v>
      </c>
      <c r="E42" s="263" t="s">
        <v>38</v>
      </c>
      <c r="F42" s="263" t="s">
        <v>36</v>
      </c>
      <c r="G42" s="263" t="s">
        <v>38</v>
      </c>
      <c r="H42" s="263" t="s">
        <v>38</v>
      </c>
      <c r="I42" s="263" t="s">
        <v>37</v>
      </c>
      <c r="J42" s="263" t="s">
        <v>203</v>
      </c>
      <c r="K42" s="263" t="s">
        <v>203</v>
      </c>
      <c r="L42" s="263" t="s">
        <v>37</v>
      </c>
      <c r="M42" s="264" t="n">
        <v>22</v>
      </c>
      <c r="N42" s="264">
        <f>IF(S42=0,22-SUMIF(E42:L42,"U*",$E$9:$L$9),0)</f>
        <v/>
      </c>
      <c r="O42" s="265">
        <f>(SUM(VLOOKUP(E42,$Y$10:$Z$16,2)*E$9,VLOOKUP(F42,$Y$10:$Z$16,2)*F$9,VLOOKUP(G42,$Y$10:$Z$16,2)*G$9,VLOOKUP(H42,$Y$10:$Z$16,2)*H$9,VLOOKUP(I42,$Y$10:$Z$16,2)*I$9,VLOOKUP(J42,$Y$10:$Z$16,2)*J$9,VLOOKUP(K42,$Y$10:$Z$16,2)*K$9,VLOOKUP(L42,$Y$10:$Z$16,2)*L$9))</f>
        <v/>
      </c>
      <c r="P42" s="266">
        <f>O42/N42</f>
        <v/>
      </c>
      <c r="Q42" s="267">
        <f>COUNTIF(E42:L42,"U")</f>
        <v/>
      </c>
      <c r="R42" s="172">
        <f>COUNTIF(E42:L42,"UA")</f>
        <v/>
      </c>
      <c r="S42" s="172">
        <f>COUNTIF(E42:L42,"WH")</f>
        <v/>
      </c>
      <c r="T42" s="172" t="n"/>
      <c r="U42" s="268">
        <f>IF(Q42&lt;&gt;0,"FAIL",IF(R42&gt;0,"AB",IF(S42&gt;0,"WH","PASS")))</f>
        <v/>
      </c>
      <c r="V42" s="195" t="n"/>
    </row>
    <row r="43" spans="1:26">
      <c r="A43" s="169" t="n">
        <v>34</v>
      </c>
      <c r="B43" s="300" t="n">
        <v>113215104109</v>
      </c>
      <c r="C43" s="300" t="s">
        <v>36</v>
      </c>
      <c r="D43" s="301" t="s">
        <v>239</v>
      </c>
      <c r="E43" s="263" t="s">
        <v>36</v>
      </c>
      <c r="F43" s="263" t="s">
        <v>37</v>
      </c>
      <c r="G43" s="263" t="s">
        <v>38</v>
      </c>
      <c r="H43" s="263" t="s">
        <v>36</v>
      </c>
      <c r="I43" s="263" t="s">
        <v>208</v>
      </c>
      <c r="J43" s="263" t="s">
        <v>203</v>
      </c>
      <c r="K43" s="263" t="s">
        <v>203</v>
      </c>
      <c r="L43" s="263" t="s">
        <v>36</v>
      </c>
      <c r="M43" s="264" t="n">
        <v>22</v>
      </c>
      <c r="N43" s="264">
        <f>IF(S43=0,22-SUMIF(E43:L43,"U*",$E$9:$L$9),0)</f>
        <v/>
      </c>
      <c r="O43" s="265">
        <f>(SUM(VLOOKUP(E43,$Y$10:$Z$16,2)*E$9,VLOOKUP(F43,$Y$10:$Z$16,2)*F$9,VLOOKUP(G43,$Y$10:$Z$16,2)*G$9,VLOOKUP(H43,$Y$10:$Z$16,2)*H$9,VLOOKUP(I43,$Y$10:$Z$16,2)*I$9,VLOOKUP(J43,$Y$10:$Z$16,2)*J$9,VLOOKUP(K43,$Y$10:$Z$16,2)*K$9,VLOOKUP(L43,$Y$10:$Z$16,2)*L$9))</f>
        <v/>
      </c>
      <c r="P43" s="266">
        <f>O43/N43</f>
        <v/>
      </c>
      <c r="Q43" s="267">
        <f>COUNTIF(E43:L43,"U")</f>
        <v/>
      </c>
      <c r="R43" s="172">
        <f>COUNTIF(E43:L43,"UA")</f>
        <v/>
      </c>
      <c r="S43" s="172">
        <f>COUNTIF(E43:L43,"WH")</f>
        <v/>
      </c>
      <c r="T43" s="172" t="n"/>
      <c r="U43" s="268">
        <f>IF(Q43&lt;&gt;0,"FAIL",IF(R43&gt;0,"AB",IF(S43&gt;0,"WH","PASS")))</f>
        <v/>
      </c>
      <c r="V43" s="195" t="n"/>
    </row>
    <row r="44" spans="1:26">
      <c r="A44" s="169" t="n">
        <v>35</v>
      </c>
      <c r="B44" s="300" t="n">
        <v>113215104111</v>
      </c>
      <c r="C44" s="300" t="s">
        <v>36</v>
      </c>
      <c r="D44" s="301" t="s">
        <v>240</v>
      </c>
      <c r="E44" s="263" t="s">
        <v>36</v>
      </c>
      <c r="F44" s="263" t="s">
        <v>36</v>
      </c>
      <c r="G44" s="263" t="s">
        <v>208</v>
      </c>
      <c r="H44" s="263" t="s">
        <v>36</v>
      </c>
      <c r="I44" s="263" t="s">
        <v>37</v>
      </c>
      <c r="J44" s="263" t="s">
        <v>203</v>
      </c>
      <c r="K44" s="263" t="s">
        <v>203</v>
      </c>
      <c r="L44" s="263" t="s">
        <v>36</v>
      </c>
      <c r="M44" s="264" t="n">
        <v>22</v>
      </c>
      <c r="N44" s="264">
        <f>IF(S44=0,22-SUMIF(E44:L44,"U*",$E$9:$L$9),0)</f>
        <v/>
      </c>
      <c r="O44" s="265">
        <f>(SUM(VLOOKUP(E44,$Y$10:$Z$16,2)*E$9,VLOOKUP(F44,$Y$10:$Z$16,2)*F$9,VLOOKUP(G44,$Y$10:$Z$16,2)*G$9,VLOOKUP(H44,$Y$10:$Z$16,2)*H$9,VLOOKUP(I44,$Y$10:$Z$16,2)*I$9,VLOOKUP(J44,$Y$10:$Z$16,2)*J$9,VLOOKUP(K44,$Y$10:$Z$16,2)*K$9,VLOOKUP(L44,$Y$10:$Z$16,2)*L$9))</f>
        <v/>
      </c>
      <c r="P44" s="266">
        <f>O44/N44</f>
        <v/>
      </c>
      <c r="Q44" s="267">
        <f>COUNTIF(E44:L44,"U")</f>
        <v/>
      </c>
      <c r="R44" s="172">
        <f>COUNTIF(E44:L44,"UA")</f>
        <v/>
      </c>
      <c r="S44" s="172">
        <f>COUNTIF(E44:L44,"WH")</f>
        <v/>
      </c>
      <c r="T44" s="172" t="n"/>
      <c r="U44" s="268">
        <f>IF(Q44&lt;&gt;0,"FAIL",IF(R44&gt;0,"AB",IF(S44&gt;0,"WH","PASS")))</f>
        <v/>
      </c>
      <c r="V44" s="195" t="n"/>
    </row>
    <row customHeight="1" ht="25.5" r="45" s="333" spans="1:26">
      <c r="A45" s="169" t="n">
        <v>36</v>
      </c>
      <c r="B45" s="300" t="n">
        <v>113215104113</v>
      </c>
      <c r="C45" s="300" t="s">
        <v>36</v>
      </c>
      <c r="D45" s="301" t="s">
        <v>241</v>
      </c>
      <c r="E45" s="263" t="s">
        <v>38</v>
      </c>
      <c r="F45" s="263" t="s">
        <v>36</v>
      </c>
      <c r="G45" s="263" t="s">
        <v>38</v>
      </c>
      <c r="H45" s="263" t="s">
        <v>37</v>
      </c>
      <c r="I45" s="263" t="s">
        <v>208</v>
      </c>
      <c r="J45" s="263" t="s">
        <v>203</v>
      </c>
      <c r="K45" s="263" t="s">
        <v>203</v>
      </c>
      <c r="L45" s="263" t="s">
        <v>37</v>
      </c>
      <c r="M45" s="264" t="n">
        <v>22</v>
      </c>
      <c r="N45" s="264">
        <f>IF(S45=0,22-SUMIF(E45:L45,"U*",$E$9:$L$9),0)</f>
        <v/>
      </c>
      <c r="O45" s="265">
        <f>(SUM(VLOOKUP(E45,$Y$10:$Z$16,2)*E$9,VLOOKUP(F45,$Y$10:$Z$16,2)*F$9,VLOOKUP(G45,$Y$10:$Z$16,2)*G$9,VLOOKUP(H45,$Y$10:$Z$16,2)*H$9,VLOOKUP(I45,$Y$10:$Z$16,2)*I$9,VLOOKUP(J45,$Y$10:$Z$16,2)*J$9,VLOOKUP(K45,$Y$10:$Z$16,2)*K$9,VLOOKUP(L45,$Y$10:$Z$16,2)*L$9))</f>
        <v/>
      </c>
      <c r="P45" s="266">
        <f>O45/N45</f>
        <v/>
      </c>
      <c r="Q45" s="267">
        <f>COUNTIF(E45:L45,"U")</f>
        <v/>
      </c>
      <c r="R45" s="172">
        <f>COUNTIF(E45:L45,"UA")</f>
        <v/>
      </c>
      <c r="S45" s="172">
        <f>COUNTIF(E45:L45,"WH")</f>
        <v/>
      </c>
      <c r="T45" s="172" t="n"/>
      <c r="U45" s="268">
        <f>IF(Q45&lt;&gt;0,"FAIL",IF(R45&gt;0,"AB",IF(S45&gt;0,"WH","PASS")))</f>
        <v/>
      </c>
      <c r="V45" s="195" t="n"/>
    </row>
    <row r="46" spans="1:26">
      <c r="A46" s="169" t="n">
        <v>37</v>
      </c>
      <c r="B46" s="300" t="n">
        <v>113215104114</v>
      </c>
      <c r="C46" s="300" t="s">
        <v>36</v>
      </c>
      <c r="D46" s="301" t="s">
        <v>242</v>
      </c>
      <c r="E46" s="263" t="s">
        <v>38</v>
      </c>
      <c r="F46" s="263" t="s">
        <v>36</v>
      </c>
      <c r="G46" s="263" t="s">
        <v>206</v>
      </c>
      <c r="H46" s="263" t="s">
        <v>37</v>
      </c>
      <c r="I46" s="263" t="s">
        <v>38</v>
      </c>
      <c r="J46" s="263" t="s">
        <v>203</v>
      </c>
      <c r="K46" s="263" t="s">
        <v>203</v>
      </c>
      <c r="L46" s="263" t="s">
        <v>38</v>
      </c>
      <c r="M46" s="264" t="n">
        <v>22</v>
      </c>
      <c r="N46" s="264">
        <f>IF(S46=0,22-SUMIF(E46:L46,"U*",$E$9:$L$9),0)</f>
        <v/>
      </c>
      <c r="O46" s="265">
        <f>(SUM(VLOOKUP(E46,$Y$10:$Z$16,2)*E$9,VLOOKUP(F46,$Y$10:$Z$16,2)*F$9,VLOOKUP(G46,$Y$10:$Z$16,2)*G$9,VLOOKUP(H46,$Y$10:$Z$16,2)*H$9,VLOOKUP(I46,$Y$10:$Z$16,2)*I$9,VLOOKUP(J46,$Y$10:$Z$16,2)*J$9,VLOOKUP(K46,$Y$10:$Z$16,2)*K$9,VLOOKUP(L46,$Y$10:$Z$16,2)*L$9))</f>
        <v/>
      </c>
      <c r="P46" s="266">
        <f>O46/N46</f>
        <v/>
      </c>
      <c r="Q46" s="267">
        <f>COUNTIF(E46:L46,"U")</f>
        <v/>
      </c>
      <c r="R46" s="172">
        <f>COUNTIF(E46:L46,"UA")</f>
        <v/>
      </c>
      <c r="S46" s="172">
        <f>COUNTIF(E46:L46,"WH")</f>
        <v/>
      </c>
      <c r="T46" s="172" t="n"/>
      <c r="U46" s="268">
        <f>IF(Q46&lt;&gt;0,"FAIL",IF(R46&gt;0,"AB",IF(S46&gt;0,"WH","PASS")))</f>
        <v/>
      </c>
      <c r="V46" s="195" t="n"/>
    </row>
    <row r="47" spans="1:26">
      <c r="A47" s="169" t="n">
        <v>38</v>
      </c>
      <c r="B47" s="177" t="n">
        <v>113215104116</v>
      </c>
      <c r="C47" s="300" t="s">
        <v>36</v>
      </c>
      <c r="D47" s="181" t="s">
        <v>243</v>
      </c>
      <c r="E47" s="263" t="s">
        <v>208</v>
      </c>
      <c r="F47" s="263" t="s">
        <v>37</v>
      </c>
      <c r="G47" s="263" t="s">
        <v>205</v>
      </c>
      <c r="H47" s="263" t="s">
        <v>206</v>
      </c>
      <c r="I47" s="263" t="s">
        <v>208</v>
      </c>
      <c r="J47" s="263" t="s">
        <v>203</v>
      </c>
      <c r="K47" s="263" t="s">
        <v>203</v>
      </c>
      <c r="L47" s="263" t="s">
        <v>206</v>
      </c>
      <c r="M47" s="264" t="n">
        <v>22</v>
      </c>
      <c r="N47" s="264">
        <f>IF(S47=0,22-SUMIF(E47:L47,"U*",$E$9:$L$9),0)</f>
        <v/>
      </c>
      <c r="O47" s="265">
        <f>(SUM(VLOOKUP(E47,$Y$10:$Z$16,2)*E$9,VLOOKUP(F47,$Y$10:$Z$16,2)*F$9,VLOOKUP(G47,$Y$10:$Z$16,2)*G$9,VLOOKUP(H47,$Y$10:$Z$16,2)*H$9,VLOOKUP(I47,$Y$10:$Z$16,2)*I$9,VLOOKUP(J47,$Y$10:$Z$16,2)*J$9,VLOOKUP(K47,$Y$10:$Z$16,2)*K$9,VLOOKUP(L47,$Y$10:$Z$16,2)*L$9))</f>
        <v/>
      </c>
      <c r="P47" s="266">
        <f>O47/N47</f>
        <v/>
      </c>
      <c r="Q47" s="267">
        <f>COUNTIF(E47:L47,"U")</f>
        <v/>
      </c>
      <c r="R47" s="172">
        <f>COUNTIF(E47:L47,"UA")</f>
        <v/>
      </c>
      <c r="S47" s="172">
        <f>COUNTIF(E47:L47,"WH")</f>
        <v/>
      </c>
      <c r="T47" s="172" t="n"/>
      <c r="U47" s="268">
        <f>IF(Q47&lt;&gt;0,"FAIL",IF(R47&gt;0,"AB",IF(S47&gt;0,"WH","PASS")))</f>
        <v/>
      </c>
      <c r="V47" s="195" t="n"/>
    </row>
    <row customHeight="1" ht="25.5" r="48" s="333" spans="1:26">
      <c r="A48" s="169" t="n">
        <v>39</v>
      </c>
      <c r="B48" s="300" t="n">
        <v>113215104117</v>
      </c>
      <c r="C48" s="300" t="s">
        <v>36</v>
      </c>
      <c r="D48" s="301" t="s">
        <v>244</v>
      </c>
      <c r="E48" s="263" t="s">
        <v>208</v>
      </c>
      <c r="F48" s="263" t="s">
        <v>36</v>
      </c>
      <c r="G48" s="263" t="s">
        <v>38</v>
      </c>
      <c r="H48" s="263" t="s">
        <v>38</v>
      </c>
      <c r="I48" s="263" t="s">
        <v>38</v>
      </c>
      <c r="J48" s="263" t="s">
        <v>203</v>
      </c>
      <c r="K48" s="263" t="s">
        <v>203</v>
      </c>
      <c r="L48" s="263" t="s">
        <v>208</v>
      </c>
      <c r="M48" s="264" t="n">
        <v>22</v>
      </c>
      <c r="N48" s="264">
        <f>IF(S48=0,22-SUMIF(E48:L48,"U*",$E$9:$L$9),0)</f>
        <v/>
      </c>
      <c r="O48" s="265">
        <f>(SUM(VLOOKUP(E48,$Y$10:$Z$16,2)*E$9,VLOOKUP(F48,$Y$10:$Z$16,2)*F$9,VLOOKUP(G48,$Y$10:$Z$16,2)*G$9,VLOOKUP(H48,$Y$10:$Z$16,2)*H$9,VLOOKUP(I48,$Y$10:$Z$16,2)*I$9,VLOOKUP(J48,$Y$10:$Z$16,2)*J$9,VLOOKUP(K48,$Y$10:$Z$16,2)*K$9,VLOOKUP(L48,$Y$10:$Z$16,2)*L$9))</f>
        <v/>
      </c>
      <c r="P48" s="266">
        <f>O48/N48</f>
        <v/>
      </c>
      <c r="Q48" s="267">
        <f>COUNTIF(E48:L48,"U")</f>
        <v/>
      </c>
      <c r="R48" s="172">
        <f>COUNTIF(E48:L48,"UA")</f>
        <v/>
      </c>
      <c r="S48" s="172">
        <f>COUNTIF(E48:L48,"WH")</f>
        <v/>
      </c>
      <c r="T48" s="172" t="n"/>
      <c r="U48" s="268">
        <f>IF(Q48&lt;&gt;0,"FAIL",IF(R48&gt;0,"AB",IF(S48&gt;0,"WH","PASS")))</f>
        <v/>
      </c>
      <c r="V48" s="195" t="n"/>
    </row>
    <row r="49" spans="1:26">
      <c r="A49" s="169" t="n">
        <v>40</v>
      </c>
      <c r="B49" s="300" t="n">
        <v>113215104123</v>
      </c>
      <c r="C49" s="300" t="s">
        <v>36</v>
      </c>
      <c r="D49" s="301" t="s">
        <v>245</v>
      </c>
      <c r="E49" s="263" t="s">
        <v>36</v>
      </c>
      <c r="F49" s="263" t="s">
        <v>36</v>
      </c>
      <c r="G49" s="263" t="s">
        <v>38</v>
      </c>
      <c r="H49" s="263" t="s">
        <v>36</v>
      </c>
      <c r="I49" s="263" t="s">
        <v>37</v>
      </c>
      <c r="J49" s="263" t="s">
        <v>203</v>
      </c>
      <c r="K49" s="263" t="s">
        <v>203</v>
      </c>
      <c r="L49" s="263" t="s">
        <v>37</v>
      </c>
      <c r="M49" s="264" t="n">
        <v>22</v>
      </c>
      <c r="N49" s="264">
        <f>IF(S49=0,22-SUMIF(E49:L49,"U*",$E$9:$L$9),0)</f>
        <v/>
      </c>
      <c r="O49" s="265">
        <f>(SUM(VLOOKUP(E49,$Y$10:$Z$16,2)*E$9,VLOOKUP(F49,$Y$10:$Z$16,2)*F$9,VLOOKUP(G49,$Y$10:$Z$16,2)*G$9,VLOOKUP(H49,$Y$10:$Z$16,2)*H$9,VLOOKUP(I49,$Y$10:$Z$16,2)*I$9,VLOOKUP(J49,$Y$10:$Z$16,2)*J$9,VLOOKUP(K49,$Y$10:$Z$16,2)*K$9,VLOOKUP(L49,$Y$10:$Z$16,2)*L$9))</f>
        <v/>
      </c>
      <c r="P49" s="266">
        <f>O49/N49</f>
        <v/>
      </c>
      <c r="Q49" s="267">
        <f>COUNTIF(E49:L49,"U")</f>
        <v/>
      </c>
      <c r="R49" s="172">
        <f>COUNTIF(E49:L49,"UA")</f>
        <v/>
      </c>
      <c r="S49" s="172">
        <f>COUNTIF(E49:L49,"WH")</f>
        <v/>
      </c>
      <c r="T49" s="172" t="n"/>
      <c r="U49" s="268">
        <f>IF(Q49&lt;&gt;0,"FAIL",IF(R49&gt;0,"AB",IF(S49&gt;0,"WH","PASS")))</f>
        <v/>
      </c>
      <c r="V49" s="195" t="n"/>
    </row>
    <row customHeight="1" ht="25.5" r="50" s="333" spans="1:26">
      <c r="A50" s="169" t="n">
        <v>41</v>
      </c>
      <c r="B50" s="300" t="n">
        <v>113215104129</v>
      </c>
      <c r="C50" s="300" t="s">
        <v>36</v>
      </c>
      <c r="D50" s="301" t="s">
        <v>246</v>
      </c>
      <c r="E50" s="263" t="s">
        <v>36</v>
      </c>
      <c r="F50" s="263" t="s">
        <v>208</v>
      </c>
      <c r="G50" s="263" t="s">
        <v>206</v>
      </c>
      <c r="H50" s="263" t="s">
        <v>38</v>
      </c>
      <c r="I50" s="263" t="s">
        <v>208</v>
      </c>
      <c r="J50" s="263" t="s">
        <v>36</v>
      </c>
      <c r="K50" s="263" t="s">
        <v>36</v>
      </c>
      <c r="L50" s="263" t="s">
        <v>208</v>
      </c>
      <c r="M50" s="264" t="n">
        <v>22</v>
      </c>
      <c r="N50" s="264">
        <f>IF(S50=0,22-SUMIF(E50:L50,"U*",$E$9:$L$9),0)</f>
        <v/>
      </c>
      <c r="O50" s="265">
        <f>(SUM(VLOOKUP(E50,$Y$10:$Z$16,2)*E$9,VLOOKUP(F50,$Y$10:$Z$16,2)*F$9,VLOOKUP(G50,$Y$10:$Z$16,2)*G$9,VLOOKUP(H50,$Y$10:$Z$16,2)*H$9,VLOOKUP(I50,$Y$10:$Z$16,2)*I$9,VLOOKUP(J50,$Y$10:$Z$16,2)*J$9,VLOOKUP(K50,$Y$10:$Z$16,2)*K$9,VLOOKUP(L50,$Y$10:$Z$16,2)*L$9))</f>
        <v/>
      </c>
      <c r="P50" s="266">
        <f>O50/N50</f>
        <v/>
      </c>
      <c r="Q50" s="267">
        <f>COUNTIF(E50:L50,"U")</f>
        <v/>
      </c>
      <c r="R50" s="172">
        <f>COUNTIF(E50:L50,"UA")</f>
        <v/>
      </c>
      <c r="S50" s="172">
        <f>COUNTIF(E50:L50,"WH")</f>
        <v/>
      </c>
      <c r="T50" s="172" t="n"/>
      <c r="U50" s="268">
        <f>IF(Q50&lt;&gt;0,"FAIL",IF(R50&gt;0,"AB",IF(S50&gt;0,"WH","PASS")))</f>
        <v/>
      </c>
      <c r="V50" s="195" t="n"/>
    </row>
    <row r="51" spans="1:26">
      <c r="A51" s="169" t="n">
        <v>42</v>
      </c>
      <c r="B51" s="300" t="n">
        <v>113215104130</v>
      </c>
      <c r="C51" s="300" t="s">
        <v>36</v>
      </c>
      <c r="D51" s="301" t="s">
        <v>247</v>
      </c>
      <c r="E51" s="263" t="s">
        <v>36</v>
      </c>
      <c r="F51" s="263" t="s">
        <v>38</v>
      </c>
      <c r="G51" s="263" t="s">
        <v>208</v>
      </c>
      <c r="H51" s="263" t="s">
        <v>37</v>
      </c>
      <c r="I51" s="263" t="s">
        <v>37</v>
      </c>
      <c r="J51" s="263" t="s">
        <v>203</v>
      </c>
      <c r="K51" s="263" t="s">
        <v>203</v>
      </c>
      <c r="L51" s="263" t="s">
        <v>37</v>
      </c>
      <c r="M51" s="264" t="n">
        <v>22</v>
      </c>
      <c r="N51" s="264">
        <f>IF(S51=0,22-SUMIF(E51:L51,"U*",$E$9:$L$9),0)</f>
        <v/>
      </c>
      <c r="O51" s="265">
        <f>(SUM(VLOOKUP(E51,$Y$10:$Z$16,2)*E$9,VLOOKUP(F51,$Y$10:$Z$16,2)*F$9,VLOOKUP(G51,$Y$10:$Z$16,2)*G$9,VLOOKUP(H51,$Y$10:$Z$16,2)*H$9,VLOOKUP(I51,$Y$10:$Z$16,2)*I$9,VLOOKUP(J51,$Y$10:$Z$16,2)*J$9,VLOOKUP(K51,$Y$10:$Z$16,2)*K$9,VLOOKUP(L51,$Y$10:$Z$16,2)*L$9))</f>
        <v/>
      </c>
      <c r="P51" s="266">
        <f>O51/N51</f>
        <v/>
      </c>
      <c r="Q51" s="267">
        <f>COUNTIF(E51:L51,"U")</f>
        <v/>
      </c>
      <c r="R51" s="172">
        <f>COUNTIF(E51:L51,"UA")</f>
        <v/>
      </c>
      <c r="S51" s="172">
        <f>COUNTIF(E51:L51,"WH")</f>
        <v/>
      </c>
      <c r="T51" s="172" t="n"/>
      <c r="U51" s="268">
        <f>IF(Q51&lt;&gt;0,"FAIL",IF(R51&gt;0,"AB",IF(S51&gt;0,"WH","PASS")))</f>
        <v/>
      </c>
      <c r="V51" s="195" t="n"/>
    </row>
    <row r="52" spans="1:26">
      <c r="A52" s="169" t="n">
        <v>43</v>
      </c>
      <c r="B52" s="177" t="n">
        <v>113215104132</v>
      </c>
      <c r="C52" s="300" t="s">
        <v>36</v>
      </c>
      <c r="D52" s="301" t="s">
        <v>248</v>
      </c>
      <c r="E52" s="263" t="s">
        <v>38</v>
      </c>
      <c r="F52" s="263" t="s">
        <v>37</v>
      </c>
      <c r="G52" s="263" t="s">
        <v>208</v>
      </c>
      <c r="H52" s="263" t="s">
        <v>38</v>
      </c>
      <c r="I52" s="263" t="s">
        <v>38</v>
      </c>
      <c r="J52" s="263" t="s">
        <v>203</v>
      </c>
      <c r="K52" s="263" t="s">
        <v>203</v>
      </c>
      <c r="L52" s="263" t="s">
        <v>38</v>
      </c>
      <c r="M52" s="264" t="n">
        <v>22</v>
      </c>
      <c r="N52" s="264">
        <f>IF(S52=0,22-SUMIF(E52:L52,"U*",$E$9:$L$9),0)</f>
        <v/>
      </c>
      <c r="O52" s="265">
        <f>(SUM(VLOOKUP(E52,$Y$10:$Z$16,2)*E$9,VLOOKUP(F52,$Y$10:$Z$16,2)*F$9,VLOOKUP(G52,$Y$10:$Z$16,2)*G$9,VLOOKUP(H52,$Y$10:$Z$16,2)*H$9,VLOOKUP(I52,$Y$10:$Z$16,2)*I$9,VLOOKUP(J52,$Y$10:$Z$16,2)*J$9,VLOOKUP(K52,$Y$10:$Z$16,2)*K$9,VLOOKUP(L52,$Y$10:$Z$16,2)*L$9))</f>
        <v/>
      </c>
      <c r="P52" s="266">
        <f>O52/N52</f>
        <v/>
      </c>
      <c r="Q52" s="267">
        <f>COUNTIF(E52:L52,"U")</f>
        <v/>
      </c>
      <c r="R52" s="172">
        <f>COUNTIF(E52:L52,"UA")</f>
        <v/>
      </c>
      <c r="S52" s="172">
        <f>COUNTIF(E52:L52,"WH")</f>
        <v/>
      </c>
      <c r="T52" s="172" t="n"/>
      <c r="U52" s="268">
        <f>IF(Q52&lt;&gt;0,"FAIL",IF(R52&gt;0,"AB",IF(S52&gt;0,"WH","PASS")))</f>
        <v/>
      </c>
      <c r="V52" s="272" t="n"/>
    </row>
    <row r="53" spans="1:26">
      <c r="A53" s="169" t="n">
        <v>44</v>
      </c>
      <c r="B53" s="177" t="n">
        <v>113215104134</v>
      </c>
      <c r="C53" s="300" t="s">
        <v>36</v>
      </c>
      <c r="D53" s="301" t="s">
        <v>249</v>
      </c>
      <c r="E53" s="263" t="s">
        <v>38</v>
      </c>
      <c r="F53" s="263" t="s">
        <v>38</v>
      </c>
      <c r="G53" s="263" t="s">
        <v>208</v>
      </c>
      <c r="H53" s="263" t="s">
        <v>38</v>
      </c>
      <c r="I53" s="263" t="s">
        <v>208</v>
      </c>
      <c r="J53" s="263" t="s">
        <v>203</v>
      </c>
      <c r="K53" s="263" t="s">
        <v>203</v>
      </c>
      <c r="L53" s="263" t="s">
        <v>208</v>
      </c>
      <c r="M53" s="264" t="n">
        <v>22</v>
      </c>
      <c r="N53" s="264">
        <f>IF(S53=0,22-SUMIF(E53:L53,"U*",$E$9:$L$9),0)</f>
        <v/>
      </c>
      <c r="O53" s="265">
        <f>(SUM(VLOOKUP(E53,$Y$10:$Z$16,2)*E$9,VLOOKUP(F53,$Y$10:$Z$16,2)*F$9,VLOOKUP(G53,$Y$10:$Z$16,2)*G$9,VLOOKUP(H53,$Y$10:$Z$16,2)*H$9,VLOOKUP(I53,$Y$10:$Z$16,2)*I$9,VLOOKUP(J53,$Y$10:$Z$16,2)*J$9,VLOOKUP(K53,$Y$10:$Z$16,2)*K$9,VLOOKUP(L53,$Y$10:$Z$16,2)*L$9))</f>
        <v/>
      </c>
      <c r="P53" s="266">
        <f>O53/N53</f>
        <v/>
      </c>
      <c r="Q53" s="267">
        <f>COUNTIF(E53:L53,"U")</f>
        <v/>
      </c>
      <c r="R53" s="172">
        <f>COUNTIF(E53:L53,"UA")</f>
        <v/>
      </c>
      <c r="S53" s="172">
        <f>COUNTIF(E53:L53,"WH")</f>
        <v/>
      </c>
      <c r="T53" s="172" t="n"/>
      <c r="U53" s="268">
        <f>IF(Q53&lt;&gt;0,"FAIL",IF(R53&gt;0,"AB",IF(S53&gt;0,"WH","PASS")))</f>
        <v/>
      </c>
      <c r="V53" s="195" t="n"/>
    </row>
    <row r="54" spans="1:26">
      <c r="A54" s="169" t="n">
        <v>45</v>
      </c>
      <c r="B54" s="177" t="n">
        <v>113215104140</v>
      </c>
      <c r="C54" s="300" t="s">
        <v>36</v>
      </c>
      <c r="D54" s="181" t="s">
        <v>250</v>
      </c>
      <c r="E54" s="263" t="s">
        <v>205</v>
      </c>
      <c r="F54" s="263" t="s">
        <v>208</v>
      </c>
      <c r="G54" s="263" t="s">
        <v>38</v>
      </c>
      <c r="H54" s="263" t="s">
        <v>205</v>
      </c>
      <c r="I54" s="263" t="s">
        <v>206</v>
      </c>
      <c r="J54" s="263" t="s">
        <v>37</v>
      </c>
      <c r="K54" s="263" t="s">
        <v>38</v>
      </c>
      <c r="L54" s="263" t="s">
        <v>206</v>
      </c>
      <c r="M54" s="264" t="n">
        <v>22</v>
      </c>
      <c r="N54" s="264">
        <f>IF(S54=0,22-SUMIF(E54:L54,"U*",$E$9:$L$9),0)</f>
        <v/>
      </c>
      <c r="O54" s="265">
        <f>(SUM(VLOOKUP(E54,$Y$10:$Z$16,2)*E$9,VLOOKUP(F54,$Y$10:$Z$16,2)*F$9,VLOOKUP(G54,$Y$10:$Z$16,2)*G$9,VLOOKUP(H54,$Y$10:$Z$16,2)*H$9,VLOOKUP(I54,$Y$10:$Z$16,2)*I$9,VLOOKUP(J54,$Y$10:$Z$16,2)*J$9,VLOOKUP(K54,$Y$10:$Z$16,2)*K$9,VLOOKUP(L54,$Y$10:$Z$16,2)*L$9))</f>
        <v/>
      </c>
      <c r="P54" s="266">
        <f>O54/N54</f>
        <v/>
      </c>
      <c r="Q54" s="267">
        <f>COUNTIF(E54:L54,"U")</f>
        <v/>
      </c>
      <c r="R54" s="172">
        <f>COUNTIF(E54:L54,"UA")</f>
        <v/>
      </c>
      <c r="S54" s="172">
        <f>COUNTIF(E54:L54,"WH")</f>
        <v/>
      </c>
      <c r="T54" s="172" t="n"/>
      <c r="U54" s="268">
        <f>IF(Q54&lt;&gt;0,"FAIL",IF(R54&gt;0,"AB",IF(S54&gt;0,"WH","PASS")))</f>
        <v/>
      </c>
      <c r="V54" s="195" t="n"/>
    </row>
    <row customHeight="1" ht="25.5" r="55" s="333" spans="1:26">
      <c r="A55" s="169" t="n">
        <v>46</v>
      </c>
      <c r="B55" s="300" t="n">
        <v>113215104143</v>
      </c>
      <c r="C55" s="300" t="s">
        <v>36</v>
      </c>
      <c r="D55" s="301" t="s">
        <v>251</v>
      </c>
      <c r="E55" s="263" t="s">
        <v>38</v>
      </c>
      <c r="F55" s="263" t="s">
        <v>38</v>
      </c>
      <c r="G55" s="263" t="s">
        <v>208</v>
      </c>
      <c r="H55" s="263" t="s">
        <v>36</v>
      </c>
      <c r="I55" s="263" t="s">
        <v>36</v>
      </c>
      <c r="J55" s="263" t="s">
        <v>203</v>
      </c>
      <c r="K55" s="263" t="s">
        <v>203</v>
      </c>
      <c r="L55" s="263" t="s">
        <v>37</v>
      </c>
      <c r="M55" s="264" t="n">
        <v>22</v>
      </c>
      <c r="N55" s="264">
        <f>IF(S55=0,22-SUMIF(E55:L55,"U*",$E$9:$L$9),0)</f>
        <v/>
      </c>
      <c r="O55" s="265">
        <f>(SUM(VLOOKUP(E55,$Y$10:$Z$16,2)*E$9,VLOOKUP(F55,$Y$10:$Z$16,2)*F$9,VLOOKUP(G55,$Y$10:$Z$16,2)*G$9,VLOOKUP(H55,$Y$10:$Z$16,2)*H$9,VLOOKUP(I55,$Y$10:$Z$16,2)*I$9,VLOOKUP(J55,$Y$10:$Z$16,2)*J$9,VLOOKUP(K55,$Y$10:$Z$16,2)*K$9,VLOOKUP(L55,$Y$10:$Z$16,2)*L$9))</f>
        <v/>
      </c>
      <c r="P55" s="266">
        <f>O55/N55</f>
        <v/>
      </c>
      <c r="Q55" s="267">
        <f>COUNTIF(E55:L55,"U")</f>
        <v/>
      </c>
      <c r="R55" s="172">
        <f>COUNTIF(E55:L55,"UA")</f>
        <v/>
      </c>
      <c r="S55" s="172">
        <f>COUNTIF(E55:L55,"WH")</f>
        <v/>
      </c>
      <c r="T55" s="172" t="n"/>
      <c r="U55" s="268">
        <f>IF(Q55&lt;&gt;0,"FAIL",IF(R55&gt;0,"AB",IF(S55&gt;0,"WH","PASS")))</f>
        <v/>
      </c>
      <c r="V55" s="195" t="n"/>
    </row>
    <row r="56" spans="1:26">
      <c r="A56" s="169" t="n">
        <v>47</v>
      </c>
      <c r="B56" s="177" t="n">
        <v>113215104144</v>
      </c>
      <c r="C56" s="300" t="s">
        <v>36</v>
      </c>
      <c r="D56" s="181" t="s">
        <v>252</v>
      </c>
      <c r="E56" s="263" t="s">
        <v>208</v>
      </c>
      <c r="F56" s="263" t="s">
        <v>208</v>
      </c>
      <c r="G56" s="263" t="s">
        <v>206</v>
      </c>
      <c r="H56" s="263" t="s">
        <v>37</v>
      </c>
      <c r="I56" s="263" t="s">
        <v>37</v>
      </c>
      <c r="J56" s="263" t="s">
        <v>36</v>
      </c>
      <c r="K56" s="263" t="s">
        <v>203</v>
      </c>
      <c r="L56" s="263" t="s">
        <v>38</v>
      </c>
      <c r="M56" s="264" t="n">
        <v>22</v>
      </c>
      <c r="N56" s="264">
        <f>IF(S56=0,22-SUMIF(E56:L56,"U*",$E$9:$L$9),0)</f>
        <v/>
      </c>
      <c r="O56" s="265">
        <f>(SUM(VLOOKUP(E56,$Y$10:$Z$16,2)*E$9,VLOOKUP(F56,$Y$10:$Z$16,2)*F$9,VLOOKUP(G56,$Y$10:$Z$16,2)*G$9,VLOOKUP(H56,$Y$10:$Z$16,2)*H$9,VLOOKUP(I56,$Y$10:$Z$16,2)*I$9,VLOOKUP(J56,$Y$10:$Z$16,2)*J$9,VLOOKUP(K56,$Y$10:$Z$16,2)*K$9,VLOOKUP(L56,$Y$10:$Z$16,2)*L$9))</f>
        <v/>
      </c>
      <c r="P56" s="266">
        <f>O56/N56</f>
        <v/>
      </c>
      <c r="Q56" s="267">
        <f>COUNTIF(E56:L56,"U")</f>
        <v/>
      </c>
      <c r="R56" s="172">
        <f>COUNTIF(E56:L56,"UA")</f>
        <v/>
      </c>
      <c r="S56" s="172">
        <f>COUNTIF(E56:L56,"WH")</f>
        <v/>
      </c>
      <c r="T56" s="172" t="n"/>
      <c r="U56" s="268">
        <f>IF(Q56&lt;&gt;0,"FAIL",IF(R56&gt;0,"AB",IF(S56&gt;0,"WH","PASS")))</f>
        <v/>
      </c>
      <c r="V56" s="195" t="n"/>
    </row>
    <row r="57" spans="1:26">
      <c r="A57" s="169" t="n">
        <v>48</v>
      </c>
      <c r="B57" s="177" t="n">
        <v>113215104146</v>
      </c>
      <c r="C57" s="300" t="s">
        <v>36</v>
      </c>
      <c r="D57" s="181" t="s">
        <v>253</v>
      </c>
      <c r="E57" s="263" t="s">
        <v>205</v>
      </c>
      <c r="F57" s="263" t="s">
        <v>206</v>
      </c>
      <c r="G57" s="263" t="s">
        <v>206</v>
      </c>
      <c r="H57" s="263" t="s">
        <v>206</v>
      </c>
      <c r="I57" s="263" t="s">
        <v>208</v>
      </c>
      <c r="J57" s="263" t="s">
        <v>36</v>
      </c>
      <c r="K57" s="263" t="s">
        <v>37</v>
      </c>
      <c r="L57" s="263" t="s">
        <v>38</v>
      </c>
      <c r="M57" s="264" t="n">
        <v>22</v>
      </c>
      <c r="N57" s="264">
        <f>IF(S57=0,22-SUMIF(E57:L57,"U*",$E$9:$L$9),0)</f>
        <v/>
      </c>
      <c r="O57" s="265">
        <f>(SUM(VLOOKUP(E57,$Y$10:$Z$16,2)*E$9,VLOOKUP(F57,$Y$10:$Z$16,2)*F$9,VLOOKUP(G57,$Y$10:$Z$16,2)*G$9,VLOOKUP(H57,$Y$10:$Z$16,2)*H$9,VLOOKUP(I57,$Y$10:$Z$16,2)*I$9,VLOOKUP(J57,$Y$10:$Z$16,2)*J$9,VLOOKUP(K57,$Y$10:$Z$16,2)*K$9,VLOOKUP(L57,$Y$10:$Z$16,2)*L$9))</f>
        <v/>
      </c>
      <c r="P57" s="266">
        <f>O57/N57</f>
        <v/>
      </c>
      <c r="Q57" s="267">
        <f>COUNTIF(E57:L57,"U")</f>
        <v/>
      </c>
      <c r="R57" s="172">
        <f>COUNTIF(E57:L57,"UA")</f>
        <v/>
      </c>
      <c r="S57" s="172">
        <f>COUNTIF(E57:L57,"WH")</f>
        <v/>
      </c>
      <c r="T57" s="172" t="n"/>
      <c r="U57" s="268">
        <f>IF(Q57&lt;&gt;0,"FAIL",IF(R57&gt;0,"AB",IF(S57&gt;0,"WH","PASS")))</f>
        <v/>
      </c>
      <c r="V57" s="195" t="n"/>
    </row>
    <row r="58" spans="1:26">
      <c r="A58" s="169" t="n">
        <v>49</v>
      </c>
      <c r="B58" s="177" t="n">
        <v>113215104147</v>
      </c>
      <c r="C58" s="300" t="s">
        <v>36</v>
      </c>
      <c r="D58" s="301" t="s">
        <v>254</v>
      </c>
      <c r="E58" s="263" t="s">
        <v>38</v>
      </c>
      <c r="F58" s="263" t="s">
        <v>37</v>
      </c>
      <c r="G58" s="263" t="s">
        <v>38</v>
      </c>
      <c r="H58" s="263" t="s">
        <v>208</v>
      </c>
      <c r="I58" s="263" t="s">
        <v>36</v>
      </c>
      <c r="J58" s="263" t="s">
        <v>203</v>
      </c>
      <c r="K58" s="263" t="s">
        <v>203</v>
      </c>
      <c r="L58" s="263" t="s">
        <v>38</v>
      </c>
      <c r="M58" s="264" t="n">
        <v>22</v>
      </c>
      <c r="N58" s="264">
        <f>IF(S58=0,22-SUMIF(E58:L58,"U*",$E$9:$L$9),0)</f>
        <v/>
      </c>
      <c r="O58" s="265">
        <f>(SUM(VLOOKUP(E58,$Y$10:$Z$16,2)*E$9,VLOOKUP(F58,$Y$10:$Z$16,2)*F$9,VLOOKUP(G58,$Y$10:$Z$16,2)*G$9,VLOOKUP(H58,$Y$10:$Z$16,2)*H$9,VLOOKUP(I58,$Y$10:$Z$16,2)*I$9,VLOOKUP(J58,$Y$10:$Z$16,2)*J$9,VLOOKUP(K58,$Y$10:$Z$16,2)*K$9,VLOOKUP(L58,$Y$10:$Z$16,2)*L$9))</f>
        <v/>
      </c>
      <c r="P58" s="266">
        <f>O58/N58</f>
        <v/>
      </c>
      <c r="Q58" s="267">
        <f>COUNTIF(E58:L58,"U")</f>
        <v/>
      </c>
      <c r="R58" s="172">
        <f>COUNTIF(E58:L58,"UA")</f>
        <v/>
      </c>
      <c r="S58" s="172">
        <f>COUNTIF(E58:L58,"WH")</f>
        <v/>
      </c>
      <c r="T58" s="172" t="n"/>
      <c r="U58" s="268">
        <f>IF(Q58&lt;&gt;0,"FAIL",IF(R58&gt;0,"AB",IF(S58&gt;0,"WH","PASS")))</f>
        <v/>
      </c>
      <c r="V58" s="195" t="n"/>
    </row>
    <row r="59" spans="1:26">
      <c r="A59" s="169" t="n">
        <v>50</v>
      </c>
      <c r="B59" s="177" t="n">
        <v>113215104148</v>
      </c>
      <c r="C59" s="300" t="s">
        <v>36</v>
      </c>
      <c r="D59" s="301" t="s">
        <v>255</v>
      </c>
      <c r="E59" s="263" t="s">
        <v>205</v>
      </c>
      <c r="F59" s="263" t="s">
        <v>38</v>
      </c>
      <c r="G59" s="263" t="s">
        <v>206</v>
      </c>
      <c r="H59" s="263" t="s">
        <v>38</v>
      </c>
      <c r="I59" s="263" t="s">
        <v>38</v>
      </c>
      <c r="J59" s="263" t="s">
        <v>203</v>
      </c>
      <c r="K59" s="263" t="s">
        <v>203</v>
      </c>
      <c r="L59" s="263" t="s">
        <v>206</v>
      </c>
      <c r="M59" s="264" t="n">
        <v>22</v>
      </c>
      <c r="N59" s="264">
        <f>IF(S59=0,22-SUMIF(E59:L59,"U*",$E$9:$L$9),0)</f>
        <v/>
      </c>
      <c r="O59" s="265">
        <f>(SUM(VLOOKUP(E59,$Y$10:$Z$16,2)*E$9,VLOOKUP(F59,$Y$10:$Z$16,2)*F$9,VLOOKUP(G59,$Y$10:$Z$16,2)*G$9,VLOOKUP(H59,$Y$10:$Z$16,2)*H$9,VLOOKUP(I59,$Y$10:$Z$16,2)*I$9,VLOOKUP(J59,$Y$10:$Z$16,2)*J$9,VLOOKUP(K59,$Y$10:$Z$16,2)*K$9,VLOOKUP(L59,$Y$10:$Z$16,2)*L$9))</f>
        <v/>
      </c>
      <c r="P59" s="266">
        <f>O59/N59</f>
        <v/>
      </c>
      <c r="Q59" s="267">
        <f>COUNTIF(E59:L59,"U")</f>
        <v/>
      </c>
      <c r="R59" s="172">
        <f>COUNTIF(E59:L59,"UA")</f>
        <v/>
      </c>
      <c r="S59" s="172">
        <f>COUNTIF(E59:L59,"WH")</f>
        <v/>
      </c>
      <c r="T59" s="172" t="n"/>
      <c r="U59" s="268">
        <f>IF(Q59&lt;&gt;0,"FAIL",IF(R59&gt;0,"AB",IF(S59&gt;0,"WH","PASS")))</f>
        <v/>
      </c>
      <c r="V59" s="195" t="n"/>
    </row>
    <row r="60" spans="1:26">
      <c r="A60" s="169" t="n">
        <v>51</v>
      </c>
      <c r="B60" s="300" t="n">
        <v>113215104149</v>
      </c>
      <c r="C60" s="300" t="s">
        <v>36</v>
      </c>
      <c r="D60" s="301" t="s">
        <v>256</v>
      </c>
      <c r="E60" s="263" t="s">
        <v>38</v>
      </c>
      <c r="F60" s="263" t="s">
        <v>38</v>
      </c>
      <c r="G60" s="263" t="s">
        <v>208</v>
      </c>
      <c r="H60" s="263" t="s">
        <v>208</v>
      </c>
      <c r="I60" s="263" t="s">
        <v>208</v>
      </c>
      <c r="J60" s="263" t="s">
        <v>36</v>
      </c>
      <c r="K60" s="263" t="s">
        <v>36</v>
      </c>
      <c r="L60" s="263" t="s">
        <v>206</v>
      </c>
      <c r="M60" s="264" t="n">
        <v>22</v>
      </c>
      <c r="N60" s="264">
        <f>IF(S60=0,22-SUMIF(E60:L60,"U*",$E$9:$L$9),0)</f>
        <v/>
      </c>
      <c r="O60" s="265">
        <f>(SUM(VLOOKUP(E60,$Y$10:$Z$16,2)*E$9,VLOOKUP(F60,$Y$10:$Z$16,2)*F$9,VLOOKUP(G60,$Y$10:$Z$16,2)*G$9,VLOOKUP(H60,$Y$10:$Z$16,2)*H$9,VLOOKUP(I60,$Y$10:$Z$16,2)*I$9,VLOOKUP(J60,$Y$10:$Z$16,2)*J$9,VLOOKUP(K60,$Y$10:$Z$16,2)*K$9,VLOOKUP(L60,$Y$10:$Z$16,2)*L$9))</f>
        <v/>
      </c>
      <c r="P60" s="266">
        <f>O60/N60</f>
        <v/>
      </c>
      <c r="Q60" s="267">
        <f>COUNTIF(E60:L60,"U")</f>
        <v/>
      </c>
      <c r="R60" s="172">
        <f>COUNTIF(E60:L60,"UA")</f>
        <v/>
      </c>
      <c r="S60" s="172">
        <f>COUNTIF(E60:L60,"WH")</f>
        <v/>
      </c>
      <c r="T60" s="172" t="n"/>
      <c r="U60" s="268">
        <f>IF(Q60&lt;&gt;0,"FAIL",IF(R60&gt;0,"AB",IF(S60&gt;0,"WH","PASS")))</f>
        <v/>
      </c>
      <c r="V60" s="273" t="n"/>
    </row>
    <row r="61" spans="1:26">
      <c r="A61" s="169" t="n">
        <v>52</v>
      </c>
      <c r="B61" s="300" t="n">
        <v>113215104154</v>
      </c>
      <c r="C61" s="300" t="s">
        <v>36</v>
      </c>
      <c r="D61" s="301" t="s">
        <v>257</v>
      </c>
      <c r="E61" s="263" t="s">
        <v>38</v>
      </c>
      <c r="F61" s="263" t="s">
        <v>36</v>
      </c>
      <c r="G61" s="263" t="s">
        <v>38</v>
      </c>
      <c r="H61" s="263" t="s">
        <v>37</v>
      </c>
      <c r="I61" s="263" t="s">
        <v>37</v>
      </c>
      <c r="J61" s="263" t="s">
        <v>203</v>
      </c>
      <c r="K61" s="263" t="s">
        <v>203</v>
      </c>
      <c r="L61" s="263" t="s">
        <v>208</v>
      </c>
      <c r="M61" s="264" t="n">
        <v>22</v>
      </c>
      <c r="N61" s="264">
        <f>IF(S61=0,22-SUMIF(E61:L61,"U*",$E$9:$L$9),0)</f>
        <v/>
      </c>
      <c r="O61" s="265">
        <f>(SUM(VLOOKUP(E61,$Y$10:$Z$16,2)*E$9,VLOOKUP(F61,$Y$10:$Z$16,2)*F$9,VLOOKUP(G61,$Y$10:$Z$16,2)*G$9,VLOOKUP(H61,$Y$10:$Z$16,2)*H$9,VLOOKUP(I61,$Y$10:$Z$16,2)*I$9,VLOOKUP(J61,$Y$10:$Z$16,2)*J$9,VLOOKUP(K61,$Y$10:$Z$16,2)*K$9,VLOOKUP(L61,$Y$10:$Z$16,2)*L$9))</f>
        <v/>
      </c>
      <c r="P61" s="266">
        <f>O61/N61</f>
        <v/>
      </c>
      <c r="Q61" s="267">
        <f>COUNTIF(E61:L61,"U")</f>
        <v/>
      </c>
      <c r="R61" s="172">
        <f>COUNTIF(E61:L61,"UA")</f>
        <v/>
      </c>
      <c r="S61" s="172">
        <f>COUNTIF(E61:L61,"WH")</f>
        <v/>
      </c>
      <c r="T61" s="172" t="n"/>
      <c r="U61" s="268">
        <f>IF(Q61&lt;&gt;0,"FAIL",IF(R61&gt;0,"AB",IF(S61&gt;0,"WH","PASS")))</f>
        <v/>
      </c>
      <c r="V61" s="195" t="n"/>
    </row>
    <row r="62" spans="1:26">
      <c r="A62" s="169" t="n">
        <v>53</v>
      </c>
      <c r="B62" s="177" t="n">
        <v>113215104158</v>
      </c>
      <c r="C62" s="300" t="s">
        <v>36</v>
      </c>
      <c r="D62" s="301" t="s">
        <v>258</v>
      </c>
      <c r="E62" s="263" t="s">
        <v>205</v>
      </c>
      <c r="F62" s="263" t="s">
        <v>38</v>
      </c>
      <c r="G62" s="263" t="s">
        <v>37</v>
      </c>
      <c r="H62" s="263" t="s">
        <v>38</v>
      </c>
      <c r="I62" s="263" t="s">
        <v>37</v>
      </c>
      <c r="J62" s="263" t="s">
        <v>203</v>
      </c>
      <c r="K62" s="263" t="s">
        <v>203</v>
      </c>
      <c r="L62" s="263" t="s">
        <v>38</v>
      </c>
      <c r="M62" s="264" t="n">
        <v>22</v>
      </c>
      <c r="N62" s="264">
        <f>IF(S62=0,22-SUMIF(E62:L62,"U*",$E$9:$L$9),0)</f>
        <v/>
      </c>
      <c r="O62" s="265">
        <f>(SUM(VLOOKUP(E62,$Y$10:$Z$16,2)*E$9,VLOOKUP(F62,$Y$10:$Z$16,2)*F$9,VLOOKUP(G62,$Y$10:$Z$16,2)*G$9,VLOOKUP(H62,$Y$10:$Z$16,2)*H$9,VLOOKUP(I62,$Y$10:$Z$16,2)*I$9,VLOOKUP(J62,$Y$10:$Z$16,2)*J$9,VLOOKUP(K62,$Y$10:$Z$16,2)*K$9,VLOOKUP(L62,$Y$10:$Z$16,2)*L$9))</f>
        <v/>
      </c>
      <c r="P62" s="266">
        <f>O62/N62</f>
        <v/>
      </c>
      <c r="Q62" s="267">
        <f>COUNTIF(E62:L62,"U")</f>
        <v/>
      </c>
      <c r="R62" s="172">
        <f>COUNTIF(E62:L62,"UA")</f>
        <v/>
      </c>
      <c r="S62" s="172">
        <f>COUNTIF(E62:L62,"WH")</f>
        <v/>
      </c>
      <c r="T62" s="172" t="n"/>
      <c r="U62" s="268">
        <f>IF(Q62&lt;&gt;0,"FAIL",IF(R62&gt;0,"AB",IF(S62&gt;0,"WH","PASS")))</f>
        <v/>
      </c>
      <c r="V62" s="195" t="n"/>
    </row>
    <row r="63" spans="1:26">
      <c r="A63" s="169" t="n">
        <v>54</v>
      </c>
      <c r="B63" s="177" t="n">
        <v>113215104159</v>
      </c>
      <c r="C63" s="300" t="s">
        <v>36</v>
      </c>
      <c r="D63" s="301" t="s">
        <v>259</v>
      </c>
      <c r="E63" s="263" t="s">
        <v>38</v>
      </c>
      <c r="F63" s="263" t="s">
        <v>37</v>
      </c>
      <c r="G63" s="263" t="s">
        <v>38</v>
      </c>
      <c r="H63" s="263" t="s">
        <v>208</v>
      </c>
      <c r="I63" s="263" t="s">
        <v>38</v>
      </c>
      <c r="J63" s="263" t="s">
        <v>203</v>
      </c>
      <c r="K63" s="263" t="s">
        <v>203</v>
      </c>
      <c r="L63" s="263" t="s">
        <v>38</v>
      </c>
      <c r="M63" s="264" t="n">
        <v>22</v>
      </c>
      <c r="N63" s="264">
        <f>IF(S63=0,22-SUMIF(E63:L63,"U*",$E$9:$L$9),0)</f>
        <v/>
      </c>
      <c r="O63" s="265">
        <f>(SUM(VLOOKUP(E63,$Y$10:$Z$16,2)*E$9,VLOOKUP(F63,$Y$10:$Z$16,2)*F$9,VLOOKUP(G63,$Y$10:$Z$16,2)*G$9,VLOOKUP(H63,$Y$10:$Z$16,2)*H$9,VLOOKUP(I63,$Y$10:$Z$16,2)*I$9,VLOOKUP(J63,$Y$10:$Z$16,2)*J$9,VLOOKUP(K63,$Y$10:$Z$16,2)*K$9,VLOOKUP(L63,$Y$10:$Z$16,2)*L$9))</f>
        <v/>
      </c>
      <c r="P63" s="266">
        <f>O63/N63</f>
        <v/>
      </c>
      <c r="Q63" s="267">
        <f>COUNTIF(E63:L63,"U")</f>
        <v/>
      </c>
      <c r="R63" s="172">
        <f>COUNTIF(E63:L63,"UA")</f>
        <v/>
      </c>
      <c r="S63" s="172">
        <f>COUNTIF(E63:L63,"WH")</f>
        <v/>
      </c>
      <c r="T63" s="172" t="n"/>
      <c r="U63" s="268">
        <f>IF(Q63&lt;&gt;0,"FAIL",IF(R63&gt;0,"AB",IF(S63&gt;0,"WH","PASS")))</f>
        <v/>
      </c>
      <c r="V63" s="195" t="n"/>
    </row>
    <row r="64" spans="1:26">
      <c r="A64" s="169" t="n">
        <v>55</v>
      </c>
      <c r="B64" s="300" t="n">
        <v>113215104160</v>
      </c>
      <c r="C64" s="300" t="s">
        <v>36</v>
      </c>
      <c r="D64" s="178" t="s">
        <v>260</v>
      </c>
      <c r="E64" s="263" t="s">
        <v>38</v>
      </c>
      <c r="F64" s="263" t="s">
        <v>36</v>
      </c>
      <c r="G64" s="263" t="s">
        <v>36</v>
      </c>
      <c r="H64" s="263" t="s">
        <v>36</v>
      </c>
      <c r="I64" s="263" t="s">
        <v>36</v>
      </c>
      <c r="J64" s="263" t="s">
        <v>203</v>
      </c>
      <c r="K64" s="263" t="s">
        <v>203</v>
      </c>
      <c r="L64" s="263" t="s">
        <v>37</v>
      </c>
      <c r="M64" s="264" t="n">
        <v>22</v>
      </c>
      <c r="N64" s="264">
        <f>IF(S64=0,22-SUMIF(E64:L64,"U*",$E$9:$L$9),0)</f>
        <v/>
      </c>
      <c r="O64" s="265">
        <f>(SUM(VLOOKUP(E64,$Y$10:$Z$16,2)*E$9,VLOOKUP(F64,$Y$10:$Z$16,2)*F$9,VLOOKUP(G64,$Y$10:$Z$16,2)*G$9,VLOOKUP(H64,$Y$10:$Z$16,2)*H$9,VLOOKUP(I64,$Y$10:$Z$16,2)*I$9,VLOOKUP(J64,$Y$10:$Z$16,2)*J$9,VLOOKUP(K64,$Y$10:$Z$16,2)*K$9,VLOOKUP(L64,$Y$10:$Z$16,2)*L$9))</f>
        <v/>
      </c>
      <c r="P64" s="266">
        <f>O64/N64</f>
        <v/>
      </c>
      <c r="Q64" s="267">
        <f>COUNTIF(E64:L64,"U")</f>
        <v/>
      </c>
      <c r="R64" s="172">
        <f>COUNTIF(E64:L64,"UA")</f>
        <v/>
      </c>
      <c r="S64" s="172">
        <f>COUNTIF(E64:L64,"WH")</f>
        <v/>
      </c>
      <c r="T64" s="172" t="n"/>
      <c r="U64" s="268">
        <f>IF(Q64&lt;&gt;0,"FAIL",IF(R64&gt;0,"AB",IF(S64&gt;0,"WH","PASS")))</f>
        <v/>
      </c>
      <c r="V64" s="195" t="n"/>
    </row>
    <row r="65" spans="1:26">
      <c r="A65" s="169" t="n">
        <v>56</v>
      </c>
      <c r="B65" s="300" t="n">
        <v>113215104302</v>
      </c>
      <c r="C65" s="300" t="s">
        <v>36</v>
      </c>
      <c r="D65" s="302" t="s">
        <v>261</v>
      </c>
      <c r="E65" s="263" t="s">
        <v>206</v>
      </c>
      <c r="F65" s="263" t="s">
        <v>206</v>
      </c>
      <c r="G65" s="263" t="s">
        <v>206</v>
      </c>
      <c r="H65" s="263" t="s">
        <v>206</v>
      </c>
      <c r="I65" s="263" t="s">
        <v>208</v>
      </c>
      <c r="J65" s="263" t="s">
        <v>36</v>
      </c>
      <c r="K65" s="263" t="s">
        <v>36</v>
      </c>
      <c r="L65" s="263" t="s">
        <v>206</v>
      </c>
      <c r="M65" s="264" t="n">
        <v>22</v>
      </c>
      <c r="N65" s="264">
        <f>IF(S65=0,22-SUMIF(E65:L65,"U*",$E$9:$L$9),0)</f>
        <v/>
      </c>
      <c r="O65" s="265">
        <f>(SUM(VLOOKUP(E65,$Y$10:$Z$16,2)*E$9,VLOOKUP(F65,$Y$10:$Z$16,2)*F$9,VLOOKUP(G65,$Y$10:$Z$16,2)*G$9,VLOOKUP(H65,$Y$10:$Z$16,2)*H$9,VLOOKUP(I65,$Y$10:$Z$16,2)*I$9,VLOOKUP(J65,$Y$10:$Z$16,2)*J$9,VLOOKUP(K65,$Y$10:$Z$16,2)*K$9,VLOOKUP(L65,$Y$10:$Z$16,2)*L$9))</f>
        <v/>
      </c>
      <c r="P65" s="266">
        <f>O65/N65</f>
        <v/>
      </c>
      <c r="Q65" s="267">
        <f>COUNTIF(E65:L65,"U")</f>
        <v/>
      </c>
      <c r="R65" s="172">
        <f>COUNTIF(E65:L65,"UA")</f>
        <v/>
      </c>
      <c r="S65" s="172">
        <f>COUNTIF(E65:L65,"WH")</f>
        <v/>
      </c>
      <c r="T65" s="172" t="n"/>
      <c r="U65" s="268">
        <f>IF(Q65&lt;&gt;0,"FAIL",IF(R65&gt;0,"AB",IF(S65&gt;0,"WH","PASS")))</f>
        <v/>
      </c>
      <c r="V65" s="195" t="n"/>
    </row>
    <row r="66" spans="1:26">
      <c r="A66" s="169" t="n">
        <v>57</v>
      </c>
      <c r="B66" s="300" t="n">
        <v>113215104306</v>
      </c>
      <c r="C66" s="300" t="s">
        <v>36</v>
      </c>
      <c r="D66" s="178" t="s">
        <v>262</v>
      </c>
      <c r="E66" s="263" t="s">
        <v>38</v>
      </c>
      <c r="F66" s="263" t="s">
        <v>38</v>
      </c>
      <c r="G66" s="263" t="s">
        <v>37</v>
      </c>
      <c r="H66" s="263" t="s">
        <v>36</v>
      </c>
      <c r="I66" s="263" t="s">
        <v>37</v>
      </c>
      <c r="J66" s="263" t="s">
        <v>203</v>
      </c>
      <c r="K66" s="263" t="s">
        <v>203</v>
      </c>
      <c r="L66" s="263" t="s">
        <v>37</v>
      </c>
      <c r="M66" s="264" t="n">
        <v>22</v>
      </c>
      <c r="N66" s="264">
        <f>IF(S66=0,22-SUMIF(E66:L66,"U*",$E$9:$L$9),0)</f>
        <v/>
      </c>
      <c r="O66" s="265">
        <f>(SUM(VLOOKUP(E66,$Y$10:$Z$16,2)*E$9,VLOOKUP(F66,$Y$10:$Z$16,2)*F$9,VLOOKUP(G66,$Y$10:$Z$16,2)*G$9,VLOOKUP(H66,$Y$10:$Z$16,2)*H$9,VLOOKUP(I66,$Y$10:$Z$16,2)*I$9,VLOOKUP(J66,$Y$10:$Z$16,2)*J$9,VLOOKUP(K66,$Y$10:$Z$16,2)*K$9,VLOOKUP(L66,$Y$10:$Z$16,2)*L$9))</f>
        <v/>
      </c>
      <c r="P66" s="266">
        <f>O66/N66</f>
        <v/>
      </c>
      <c r="Q66" s="267">
        <f>COUNTIF(E66:L66,"U")</f>
        <v/>
      </c>
      <c r="R66" s="172">
        <f>COUNTIF(E66:L66,"UA")</f>
        <v/>
      </c>
      <c r="S66" s="172">
        <f>COUNTIF(E66:L66,"WH")</f>
        <v/>
      </c>
      <c r="T66" s="172" t="n"/>
      <c r="U66" s="268">
        <f>IF(Q66&lt;&gt;0,"FAIL",IF(R66&gt;0,"AB",IF(S66&gt;0,"WH","PASS")))</f>
        <v/>
      </c>
      <c r="V66" s="195" t="n"/>
    </row>
    <row r="67" spans="1:26">
      <c r="A67" s="169" t="n">
        <v>58</v>
      </c>
      <c r="B67" s="300" t="n">
        <v>113215104307</v>
      </c>
      <c r="C67" s="300" t="s">
        <v>36</v>
      </c>
      <c r="D67" s="302" t="s">
        <v>263</v>
      </c>
      <c r="E67" s="263" t="s">
        <v>38</v>
      </c>
      <c r="F67" s="263" t="s">
        <v>38</v>
      </c>
      <c r="G67" s="263" t="s">
        <v>205</v>
      </c>
      <c r="H67" s="263" t="s">
        <v>38</v>
      </c>
      <c r="I67" s="263" t="s">
        <v>208</v>
      </c>
      <c r="J67" s="263" t="s">
        <v>203</v>
      </c>
      <c r="K67" s="263" t="s">
        <v>203</v>
      </c>
      <c r="L67" s="263" t="s">
        <v>38</v>
      </c>
      <c r="M67" s="264" t="n">
        <v>22</v>
      </c>
      <c r="N67" s="264">
        <f>IF(S67=0,22-SUMIF(E67:L67,"U*",$E$9:$L$9),0)</f>
        <v/>
      </c>
      <c r="O67" s="265">
        <f>(SUM(VLOOKUP(E67,$Y$10:$Z$16,2)*E$9,VLOOKUP(F67,$Y$10:$Z$16,2)*F$9,VLOOKUP(G67,$Y$10:$Z$16,2)*G$9,VLOOKUP(H67,$Y$10:$Z$16,2)*H$9,VLOOKUP(I67,$Y$10:$Z$16,2)*I$9,VLOOKUP(J67,$Y$10:$Z$16,2)*J$9,VLOOKUP(K67,$Y$10:$Z$16,2)*K$9,VLOOKUP(L67,$Y$10:$Z$16,2)*L$9))</f>
        <v/>
      </c>
      <c r="P67" s="266">
        <f>O67/N67</f>
        <v/>
      </c>
      <c r="Q67" s="267">
        <f>COUNTIF(E67:L67,"U")</f>
        <v/>
      </c>
      <c r="R67" s="172">
        <f>COUNTIF(E67:L67,"UA")</f>
        <v/>
      </c>
      <c r="S67" s="172">
        <f>COUNTIF(E67:L67,"WH")</f>
        <v/>
      </c>
      <c r="T67" s="172" t="n"/>
      <c r="U67" s="268">
        <f>IF(Q67&lt;&gt;0,"FAIL",IF(R67&gt;0,"AB",IF(S67&gt;0,"WH","PASS")))</f>
        <v/>
      </c>
      <c r="V67" s="195" t="n"/>
    </row>
    <row r="68" spans="1:26">
      <c r="A68" s="169" t="n">
        <v>59</v>
      </c>
      <c r="B68" s="300" t="n">
        <v>113215104701</v>
      </c>
      <c r="C68" s="300" t="s">
        <v>36</v>
      </c>
      <c r="D68" s="178" t="s">
        <v>264</v>
      </c>
      <c r="E68" s="263" t="s">
        <v>38</v>
      </c>
      <c r="F68" s="263" t="s">
        <v>208</v>
      </c>
      <c r="G68" s="263" t="s">
        <v>205</v>
      </c>
      <c r="H68" s="263" t="s">
        <v>38</v>
      </c>
      <c r="I68" s="263" t="s">
        <v>38</v>
      </c>
      <c r="J68" s="263" t="s">
        <v>203</v>
      </c>
      <c r="K68" s="263" t="s">
        <v>203</v>
      </c>
      <c r="L68" s="263" t="s">
        <v>37</v>
      </c>
      <c r="M68" s="264" t="n">
        <v>22</v>
      </c>
      <c r="N68" s="264">
        <f>IF(S68=0,22-SUMIF(E68:L68,"U*",$E$9:$L$9),0)</f>
        <v/>
      </c>
      <c r="O68" s="265">
        <f>(SUM(VLOOKUP(E68,$Y$10:$Z$16,2)*E$9,VLOOKUP(F68,$Y$10:$Z$16,2)*F$9,VLOOKUP(G68,$Y$10:$Z$16,2)*G$9,VLOOKUP(H68,$Y$10:$Z$16,2)*H$9,VLOOKUP(I68,$Y$10:$Z$16,2)*I$9,VLOOKUP(J68,$Y$10:$Z$16,2)*J$9,VLOOKUP(K68,$Y$10:$Z$16,2)*K$9,VLOOKUP(L68,$Y$10:$Z$16,2)*L$9))</f>
        <v/>
      </c>
      <c r="P68" s="266">
        <f>O68/N68</f>
        <v/>
      </c>
      <c r="Q68" s="267">
        <f>COUNTIF(E68:L68,"U")</f>
        <v/>
      </c>
      <c r="R68" s="172">
        <f>COUNTIF(E68:L68,"UA")</f>
        <v/>
      </c>
      <c r="S68" s="172">
        <f>COUNTIF(E68:L68,"WH")</f>
        <v/>
      </c>
      <c r="T68" s="172" t="n"/>
      <c r="U68" s="268">
        <f>IF(Q68&lt;&gt;0,"FAIL",IF(R68&gt;0,"AB",IF(S68&gt;0,"WH","PASS")))</f>
        <v/>
      </c>
      <c r="V68" s="195" t="n"/>
    </row>
    <row r="69" spans="1:26">
      <c r="A69" s="64" t="n"/>
      <c r="B69" s="274" t="n"/>
      <c r="C69" s="274" t="n"/>
      <c r="D69" s="275" t="n"/>
      <c r="E69" s="65" t="n"/>
      <c r="F69" s="65" t="n"/>
      <c r="G69" s="65" t="n"/>
      <c r="H69" s="65" t="n"/>
      <c r="I69" s="65" t="n"/>
      <c r="J69" s="65" t="n"/>
      <c r="K69" s="65" t="n"/>
      <c r="L69" s="65" t="n"/>
      <c r="M69" s="64" t="n"/>
      <c r="N69" s="64" t="n"/>
      <c r="O69" s="276" t="n"/>
      <c r="P69" s="277" t="n"/>
      <c r="Q69" s="206" t="n"/>
      <c r="R69" s="186" t="n"/>
      <c r="T69" s="172" t="s">
        <v>55</v>
      </c>
      <c r="U69" s="278">
        <f>COUNTIF($U$10:$U$68,"PASS")</f>
        <v/>
      </c>
      <c r="V69" s="195" t="n"/>
    </row>
    <row r="70" spans="1:26">
      <c r="A70" s="97" t="n"/>
      <c r="B70" s="279" t="n"/>
      <c r="C70" s="279" t="n"/>
      <c r="D70" s="280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276" t="n"/>
      <c r="P70" s="277" t="n"/>
      <c r="Q70" s="206" t="n"/>
      <c r="R70" s="186" t="n"/>
      <c r="T70" s="172" t="s">
        <v>56</v>
      </c>
      <c r="U70" s="278">
        <f>COUNTIF($U$10:$U$68,"FAIL")</f>
        <v/>
      </c>
      <c r="V70" s="195" t="n"/>
    </row>
    <row r="71" spans="1:26">
      <c r="A71" s="97" t="n"/>
      <c r="B71" s="279" t="n"/>
      <c r="C71" s="279" t="n"/>
      <c r="D71" s="280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276" t="n"/>
      <c r="P71" s="277" t="n"/>
      <c r="Q71" s="206" t="n"/>
      <c r="R71" s="186" t="n"/>
      <c r="T71" s="172" t="s">
        <v>265</v>
      </c>
      <c r="U71" s="278">
        <f>COUNTIF($U$10:$U$68,"AB")</f>
        <v/>
      </c>
      <c r="V71" s="195" t="n"/>
    </row>
    <row r="72" spans="1:26">
      <c r="A72" s="97" t="n"/>
      <c r="B72" s="279" t="n"/>
      <c r="C72" s="279" t="n"/>
      <c r="D72" s="280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276" t="n"/>
      <c r="P72" s="277" t="n"/>
      <c r="Q72" s="206" t="n"/>
      <c r="R72" s="186" t="n"/>
      <c r="S72" s="186" t="n"/>
      <c r="T72" s="186" t="n"/>
      <c r="U72" s="269" t="n"/>
      <c r="V72" s="195" t="n"/>
    </row>
    <row customHeight="1" ht="45" r="73" s="333" spans="1:26">
      <c r="A73" s="281" t="n"/>
      <c r="B73" s="282" t="n"/>
      <c r="C73" s="282" t="n"/>
      <c r="D73" s="97" t="n"/>
      <c r="E73" s="246" t="s">
        <v>59</v>
      </c>
      <c r="F73" s="246" t="s">
        <v>62</v>
      </c>
      <c r="G73" s="246" t="s">
        <v>65</v>
      </c>
      <c r="H73" s="246" t="s">
        <v>68</v>
      </c>
      <c r="I73" s="246" t="s">
        <v>71</v>
      </c>
      <c r="J73" s="247" t="s">
        <v>74</v>
      </c>
      <c r="K73" s="247" t="s">
        <v>76</v>
      </c>
      <c r="L73" s="246" t="s">
        <v>79</v>
      </c>
      <c r="M73" s="64" t="n"/>
      <c r="N73" s="64" t="n"/>
      <c r="O73" s="283" t="n"/>
      <c r="P73" s="283" t="n"/>
      <c r="Q73" s="206" t="n"/>
      <c r="R73" s="186" t="n"/>
      <c r="S73" s="186" t="n"/>
      <c r="T73" s="186" t="n"/>
      <c r="U73" s="269" t="n"/>
      <c r="V73" s="195" t="n"/>
    </row>
    <row r="74" spans="1:26">
      <c r="A74" s="194" t="n"/>
      <c r="B74" s="571" t="s">
        <v>266</v>
      </c>
      <c r="E74" s="172" t="n">
        <v>59</v>
      </c>
      <c r="F74" s="172" t="n">
        <v>59</v>
      </c>
      <c r="G74" s="172" t="n">
        <v>59</v>
      </c>
      <c r="H74" s="172" t="n">
        <v>59</v>
      </c>
      <c r="I74" s="172" t="n">
        <v>59</v>
      </c>
      <c r="J74" s="172" t="n">
        <v>59</v>
      </c>
      <c r="K74" s="172" t="n">
        <v>59</v>
      </c>
      <c r="L74" s="172" t="n">
        <v>59</v>
      </c>
      <c r="M74" s="186" t="n"/>
      <c r="N74" s="186" t="n"/>
      <c r="O74" s="195" t="n"/>
      <c r="P74" s="195" t="n"/>
      <c r="Q74" s="567" t="s">
        <v>267</v>
      </c>
      <c r="U74" s="199">
        <f>COUNTIF($S$10:$S$68,"&gt;0")</f>
        <v/>
      </c>
      <c r="V74" s="195" t="n"/>
    </row>
    <row r="75" spans="1:26">
      <c r="A75" s="194" t="n"/>
      <c r="B75" s="571" t="s">
        <v>268</v>
      </c>
      <c r="E75" s="172">
        <f>COUNTIF(E10:E68,"UA")</f>
        <v/>
      </c>
      <c r="F75" s="172">
        <f>COUNTIF(F10:F68,"UA")</f>
        <v/>
      </c>
      <c r="G75" s="172">
        <f>COUNTIF(G10:G68,"UA")</f>
        <v/>
      </c>
      <c r="H75" s="172">
        <f>COUNTIF(H10:H68,"UA")</f>
        <v/>
      </c>
      <c r="I75" s="172">
        <f>COUNTIF(I10:I68,"UA")</f>
        <v/>
      </c>
      <c r="J75" s="172">
        <f>COUNTIF(J10:J68,"UA")</f>
        <v/>
      </c>
      <c r="K75" s="172">
        <f>COUNTIF(K10:K68,"UA")</f>
        <v/>
      </c>
      <c r="L75" s="284">
        <f>COUNTIF(L10:L68,"UA")</f>
        <v/>
      </c>
      <c r="M75" s="186" t="n"/>
      <c r="N75" s="186" t="n"/>
      <c r="O75" s="97" t="n"/>
      <c r="P75" s="97" t="n"/>
      <c r="Q75" s="572" t="s">
        <v>269</v>
      </c>
      <c r="U75" s="202" t="n">
        <v>59</v>
      </c>
      <c r="V75" s="97" t="n"/>
    </row>
    <row r="76" spans="1:26">
      <c r="A76" s="194" t="n"/>
      <c r="B76" s="571" t="s">
        <v>270</v>
      </c>
      <c r="E76" s="172">
        <f>COUNTIF(E10:E68,"WH")</f>
        <v/>
      </c>
      <c r="F76" s="172">
        <f>COUNTIF(F10:F68,"WH")</f>
        <v/>
      </c>
      <c r="G76" s="172">
        <f>COUNTIF(G10:G68,"WH")</f>
        <v/>
      </c>
      <c r="H76" s="172">
        <f>COUNTIF(H10:H68,"WH")</f>
        <v/>
      </c>
      <c r="I76" s="172">
        <f>COUNTIF(I10:I68,"WH")</f>
        <v/>
      </c>
      <c r="J76" s="172">
        <f>COUNTIF(J10:J68,"WH")</f>
        <v/>
      </c>
      <c r="K76" s="172">
        <f>COUNTIF(K10:K68,"WH")</f>
        <v/>
      </c>
      <c r="L76" s="284">
        <f>COUNTIF(L10:L68,"WH")</f>
        <v/>
      </c>
      <c r="M76" s="186" t="n"/>
      <c r="N76" s="186" t="n"/>
      <c r="O76" s="285" t="n"/>
      <c r="P76" s="285" t="n"/>
      <c r="Q76" s="572" t="s">
        <v>55</v>
      </c>
      <c r="U76" s="202">
        <f>COUNTIF($U$10:$U$68,"PASS")</f>
        <v/>
      </c>
      <c r="V76" s="186" t="n"/>
    </row>
    <row r="77" spans="1:26">
      <c r="A77" s="194" t="n"/>
      <c r="B77" s="571" t="s">
        <v>271</v>
      </c>
      <c r="E77" s="172">
        <f>E74-E75-E76</f>
        <v/>
      </c>
      <c r="F77" s="172">
        <f>F74-F75-F76</f>
        <v/>
      </c>
      <c r="G77" s="172">
        <f>G74-G75-G76</f>
        <v/>
      </c>
      <c r="H77" s="172">
        <f>H74-H75-H76</f>
        <v/>
      </c>
      <c r="I77" s="172">
        <f>I74-I75-I76</f>
        <v/>
      </c>
      <c r="J77" s="172">
        <f>J74-J75-J76</f>
        <v/>
      </c>
      <c r="K77" s="172">
        <f>K74-K75-K76</f>
        <v/>
      </c>
      <c r="L77" s="284">
        <f>L74-L75-L76</f>
        <v/>
      </c>
      <c r="M77" s="186" t="n"/>
      <c r="N77" s="186" t="n"/>
      <c r="O77" s="286" t="n"/>
      <c r="P77" s="286" t="n"/>
      <c r="Q77" s="572" t="s">
        <v>272</v>
      </c>
      <c r="U77" s="203">
        <f>U70+U71</f>
        <v/>
      </c>
      <c r="V77" s="186" t="n"/>
    </row>
    <row r="78" spans="1:26">
      <c r="A78" s="194" t="n"/>
      <c r="B78" s="576" t="s">
        <v>273</v>
      </c>
      <c r="E78" s="197">
        <f>E77-E79</f>
        <v/>
      </c>
      <c r="F78" s="197">
        <f>F77-F79</f>
        <v/>
      </c>
      <c r="G78" s="197">
        <f>G77-G79</f>
        <v/>
      </c>
      <c r="H78" s="197">
        <f>H77-H79</f>
        <v/>
      </c>
      <c r="I78" s="197">
        <f>I77-I79</f>
        <v/>
      </c>
      <c r="J78" s="197">
        <f>J77-J79</f>
        <v/>
      </c>
      <c r="K78" s="197">
        <f>K77-K79</f>
        <v/>
      </c>
      <c r="L78" s="287">
        <f>L77-L79</f>
        <v/>
      </c>
      <c r="M78" s="186" t="n"/>
      <c r="N78" s="186" t="n"/>
      <c r="O78" s="198" t="n"/>
      <c r="P78" s="198" t="n"/>
      <c r="Q78" s="579" t="s">
        <v>57</v>
      </c>
      <c r="U78" s="89">
        <f>U76/U75*100</f>
        <v/>
      </c>
      <c r="V78" s="186" t="n"/>
    </row>
    <row r="79" spans="1:26">
      <c r="A79" s="194" t="n"/>
      <c r="B79" s="582" t="s">
        <v>274</v>
      </c>
      <c r="E79" s="204">
        <f>COUNTIF(E10:E68,"U")</f>
        <v/>
      </c>
      <c r="F79" s="204">
        <f>COUNTIF(F10:F68,"U")</f>
        <v/>
      </c>
      <c r="G79" s="204">
        <f>COUNTIF(G10:G68,"U")</f>
        <v/>
      </c>
      <c r="H79" s="204">
        <f>COUNTIF(H10:H68,"U")</f>
        <v/>
      </c>
      <c r="I79" s="204">
        <f>COUNTIF(I10:I68,"U")</f>
        <v/>
      </c>
      <c r="J79" s="204">
        <f>COUNTIF(J10:J68,"U")</f>
        <v/>
      </c>
      <c r="K79" s="204">
        <f>COUNTIF(K10:K68,"U")</f>
        <v/>
      </c>
      <c r="L79" s="204">
        <f>COUNTIF(L10:L68,"U")</f>
        <v/>
      </c>
      <c r="M79" s="205" t="n"/>
      <c r="N79" s="205" t="n"/>
      <c r="O79" s="194" t="n"/>
      <c r="P79" s="194" t="n"/>
      <c r="V79" s="194" t="n"/>
    </row>
    <row r="80" spans="1:26">
      <c r="A80" s="194" t="n"/>
      <c r="B80" s="585" t="s">
        <v>275</v>
      </c>
      <c r="E80" s="201">
        <f>COUNTIF(E10:E68,"S")</f>
        <v/>
      </c>
      <c r="F80" s="201">
        <f>COUNTIF(F10:F68,"S")</f>
        <v/>
      </c>
      <c r="G80" s="201">
        <f>COUNTIF(G10:G68,"S")</f>
        <v/>
      </c>
      <c r="H80" s="201">
        <f>COUNTIF(H10:H68,"S")</f>
        <v/>
      </c>
      <c r="I80" s="201">
        <f>COUNTIF(I10:I68,"S")</f>
        <v/>
      </c>
      <c r="J80" s="201">
        <f>COUNTIF(J10:J68,"S")</f>
        <v/>
      </c>
      <c r="K80" s="201">
        <f>COUNTIF(K10:K68,"S")</f>
        <v/>
      </c>
      <c r="L80" s="288">
        <f>COUNTIF(L10:L68,"S")</f>
        <v/>
      </c>
      <c r="M80" s="186" t="n"/>
      <c r="N80" s="186" t="n"/>
      <c r="O80" s="194" t="n"/>
      <c r="P80" s="194" t="n"/>
      <c r="V80" s="194" t="n"/>
    </row>
    <row r="81" spans="1:26">
      <c r="A81" s="194" t="n"/>
      <c r="B81" s="585" t="s">
        <v>276</v>
      </c>
      <c r="E81" s="201">
        <f>COUNTIF(E10:E68,"A")</f>
        <v/>
      </c>
      <c r="F81" s="201">
        <f>COUNTIF(F10:F68,"A")</f>
        <v/>
      </c>
      <c r="G81" s="201">
        <f>COUNTIF(G10:G68,"A")</f>
        <v/>
      </c>
      <c r="H81" s="201">
        <f>COUNTIF(H10:H68,"A")</f>
        <v/>
      </c>
      <c r="I81" s="201">
        <f>COUNTIF(I10:I68,"A")</f>
        <v/>
      </c>
      <c r="J81" s="201">
        <f>COUNTIF(J10:J68,"A")</f>
        <v/>
      </c>
      <c r="K81" s="201">
        <f>COUNTIF(K10:K68,"A")</f>
        <v/>
      </c>
      <c r="L81" s="288">
        <f>COUNTIF(L10:L68,"A")</f>
        <v/>
      </c>
      <c r="M81" s="186" t="n"/>
      <c r="N81" s="186" t="n"/>
      <c r="O81" s="194" t="n"/>
      <c r="P81" s="194" t="n"/>
      <c r="V81" s="194" t="n"/>
    </row>
    <row r="82" spans="1:26">
      <c r="A82" s="194" t="n"/>
      <c r="B82" s="585" t="s">
        <v>277</v>
      </c>
      <c r="E82" s="201">
        <f>COUNTIF(E10:E68,"B")</f>
        <v/>
      </c>
      <c r="F82" s="201">
        <f>COUNTIF(F10:F68,"B")</f>
        <v/>
      </c>
      <c r="G82" s="201">
        <f>COUNTIF(G10:G68,"B")</f>
        <v/>
      </c>
      <c r="H82" s="201">
        <f>COUNTIF(H10:H68,"B")</f>
        <v/>
      </c>
      <c r="I82" s="201">
        <f>COUNTIF(I10:I68,"B")</f>
        <v/>
      </c>
      <c r="J82" s="201">
        <f>COUNTIF(J10:J68,"B")</f>
        <v/>
      </c>
      <c r="K82" s="201">
        <f>COUNTIF(K10:K68,"B")</f>
        <v/>
      </c>
      <c r="L82" s="288">
        <f>COUNTIF(L10:L68,"B")</f>
        <v/>
      </c>
      <c r="M82" s="186" t="n"/>
      <c r="N82" s="186" t="n"/>
      <c r="O82" s="194" t="n"/>
      <c r="P82" s="194" t="n"/>
      <c r="V82" s="194" t="n"/>
    </row>
    <row r="83" spans="1:26">
      <c r="A83" s="194" t="n"/>
      <c r="B83" s="585" t="s">
        <v>278</v>
      </c>
      <c r="E83" s="201">
        <f>COUNTIF(E10:E68,"C")</f>
        <v/>
      </c>
      <c r="F83" s="201">
        <f>COUNTIF(F10:F68,"C")</f>
        <v/>
      </c>
      <c r="G83" s="201">
        <f>COUNTIF(G10:G68,"C")</f>
        <v/>
      </c>
      <c r="H83" s="201">
        <f>COUNTIF(H10:H68,"C")</f>
        <v/>
      </c>
      <c r="I83" s="201">
        <f>COUNTIF(I10:I68,"C")</f>
        <v/>
      </c>
      <c r="J83" s="201">
        <f>COUNTIF(J10:J68,"C")</f>
        <v/>
      </c>
      <c r="K83" s="201">
        <f>COUNTIF(K10:K68,"C")</f>
        <v/>
      </c>
      <c r="L83" s="288">
        <f>COUNTIF(L10:L68,"C")</f>
        <v/>
      </c>
      <c r="M83" s="186" t="n"/>
      <c r="N83" s="186" t="n"/>
      <c r="O83" s="194" t="n"/>
      <c r="P83" s="194" t="n"/>
      <c r="V83" s="186" t="n"/>
    </row>
    <row r="84" spans="1:26">
      <c r="A84" s="198" t="n"/>
      <c r="B84" s="585" t="s">
        <v>279</v>
      </c>
      <c r="E84" s="201">
        <f>COUNTIF(E10:E68,"D")</f>
        <v/>
      </c>
      <c r="F84" s="201">
        <f>COUNTIF(F10:F68,"D")</f>
        <v/>
      </c>
      <c r="G84" s="201">
        <f>COUNTIF(G10:G68,"D")</f>
        <v/>
      </c>
      <c r="H84" s="201">
        <f>COUNTIF(H10:H68,"D")</f>
        <v/>
      </c>
      <c r="I84" s="201">
        <f>COUNTIF(I10:I68,"D")</f>
        <v/>
      </c>
      <c r="J84" s="201">
        <f>COUNTIF(J10:J68,"D")</f>
        <v/>
      </c>
      <c r="K84" s="201">
        <f>COUNTIF(K10:K68,"D")</f>
        <v/>
      </c>
      <c r="L84" s="288">
        <f>COUNTIF(L10:L68,"D")</f>
        <v/>
      </c>
      <c r="M84" s="186" t="n"/>
      <c r="N84" s="186" t="n"/>
      <c r="O84" s="206" t="n"/>
      <c r="P84" s="206" t="n"/>
      <c r="V84" s="186" t="n"/>
    </row>
    <row r="85" spans="1:26">
      <c r="A85" s="198" t="n"/>
      <c r="B85" s="585" t="s">
        <v>280</v>
      </c>
      <c r="E85" s="201">
        <f>COUNTIF(E10:E68,"E")</f>
        <v/>
      </c>
      <c r="F85" s="201">
        <f>COUNTIF(F10:F68,"E")</f>
        <v/>
      </c>
      <c r="G85" s="201">
        <f>COUNTIF(G10:G68,"E")</f>
        <v/>
      </c>
      <c r="H85" s="201">
        <f>COUNTIF(H10:H68,"E")</f>
        <v/>
      </c>
      <c r="I85" s="201">
        <f>COUNTIF(I10:I68,"E")</f>
        <v/>
      </c>
      <c r="J85" s="201">
        <f>COUNTIF(J10:J68,"E")</f>
        <v/>
      </c>
      <c r="K85" s="201">
        <f>COUNTIF(K10:K68,"E")</f>
        <v/>
      </c>
      <c r="L85" s="288">
        <f>COUNTIF(L10:L68,"E")</f>
        <v/>
      </c>
      <c r="M85" s="186" t="n"/>
      <c r="N85" s="186" t="n"/>
      <c r="O85" s="206" t="n"/>
      <c r="P85" s="206" t="n"/>
      <c r="V85" s="289" t="n"/>
    </row>
    <row r="86" spans="1:26">
      <c r="A86" s="198" t="n"/>
      <c r="B86" s="585" t="s">
        <v>281</v>
      </c>
      <c r="E86" s="201">
        <f>COUNTIF(E10:E68,"U")</f>
        <v/>
      </c>
      <c r="F86" s="201">
        <f>COUNTIF(F10:F68,"U")</f>
        <v/>
      </c>
      <c r="G86" s="201">
        <f>COUNTIF(G10:G68,"U")</f>
        <v/>
      </c>
      <c r="H86" s="201">
        <f>COUNTIF(H10:H68,"U")</f>
        <v/>
      </c>
      <c r="I86" s="201">
        <f>COUNTIF(I10:I68,"U")</f>
        <v/>
      </c>
      <c r="J86" s="201">
        <f>COUNTIF(J10:J68,"U")</f>
        <v/>
      </c>
      <c r="K86" s="201">
        <f>COUNTIF(K10:K68,"U")</f>
        <v/>
      </c>
      <c r="L86" s="201">
        <f>COUNTIF(L10:L68,"U")</f>
        <v/>
      </c>
      <c r="M86" s="186" t="n"/>
      <c r="N86" s="186" t="n"/>
      <c r="O86" s="195" t="n"/>
      <c r="P86" s="195" t="n"/>
      <c r="Q86" s="195" t="n"/>
      <c r="R86" s="195" t="n"/>
      <c r="S86" s="195" t="n"/>
      <c r="T86" s="195" t="n"/>
      <c r="U86" s="195" t="n"/>
      <c r="V86" s="195" t="n"/>
    </row>
    <row r="87" spans="1:26">
      <c r="A87" s="195" t="n"/>
      <c r="B87" s="573" t="s">
        <v>57</v>
      </c>
      <c r="E87" s="207">
        <f>E78/E77*100</f>
        <v/>
      </c>
      <c r="F87" s="207">
        <f>F78/F77*100</f>
        <v/>
      </c>
      <c r="G87" s="207">
        <f>G78/G77*100</f>
        <v/>
      </c>
      <c r="H87" s="207">
        <f>H78/H77*100</f>
        <v/>
      </c>
      <c r="I87" s="207">
        <f>I78/I77*100</f>
        <v/>
      </c>
      <c r="J87" s="207">
        <f>J78/J77*100</f>
        <v/>
      </c>
      <c r="K87" s="207">
        <f>K78/K77*100</f>
        <v/>
      </c>
      <c r="L87" s="290">
        <f>L78/L77*100</f>
        <v/>
      </c>
      <c r="M87" s="190" t="n"/>
      <c r="N87" s="190" t="n"/>
      <c r="O87" s="243" t="n"/>
      <c r="P87" s="243" t="n"/>
      <c r="Q87" s="195" t="n"/>
      <c r="R87" s="195" t="n"/>
      <c r="S87" s="195" t="n"/>
      <c r="T87" s="195" t="n"/>
      <c r="U87" s="195" t="n"/>
      <c r="V87" s="195" t="n"/>
    </row>
    <row r="88" spans="1:26">
      <c r="A88" s="195" t="n"/>
      <c r="B88" s="573" t="s">
        <v>282</v>
      </c>
      <c r="E88" s="207">
        <f>((SUM(E80*10,E81*9,E82*8,E83*7,E84*6,E85*5)))/E77</f>
        <v/>
      </c>
      <c r="F88" s="207">
        <f>((SUM(F80*10,F81*9,F82*8,F83*7,F84*6,F85*5)))/F77</f>
        <v/>
      </c>
      <c r="G88" s="207">
        <f>((SUM(G80*10,G81*9,G82*8,G83*7,G84*6,G85*5)))/G77</f>
        <v/>
      </c>
      <c r="H88" s="207">
        <f>((SUM(H80*10,H81*9,H82*8,H83*7,H84*6,H85*5)))/H77</f>
        <v/>
      </c>
      <c r="I88" s="207">
        <f>((SUM(I80*10,I81*9,I82*8,I83*7,I84*6,I85*5)))/I77</f>
        <v/>
      </c>
      <c r="J88" s="207">
        <f>((SUM(J80*10,J81*9,J82*8,J83*7,J84*6,J85*5)))/J77</f>
        <v/>
      </c>
      <c r="K88" s="207">
        <f>((SUM(K80*10,K81*9,K82*8,K83*7,K84*6,K85*5)))/K77</f>
        <v/>
      </c>
      <c r="L88" s="207">
        <f>((SUM(L80*10,L81*9,L82*8,L83*7,L84*6,L85*5)))/L77</f>
        <v/>
      </c>
      <c r="M88" s="190" t="n"/>
      <c r="N88" s="190" t="n"/>
      <c r="O88" s="195" t="n"/>
      <c r="P88" s="195" t="n"/>
      <c r="Q88" s="195" t="n"/>
      <c r="U88" s="195" t="n"/>
      <c r="V88" s="195" t="n"/>
    </row>
    <row r="89" spans="1:26">
      <c r="A89" s="195" t="n"/>
      <c r="B89" s="573" t="s">
        <v>283</v>
      </c>
      <c r="E89" s="201">
        <f>IF(E80&gt;0,"S",IF(E81&gt;0,"A",IF(E82&gt;0,"B",IF(E83&gt;0,"C",IF(E84&gt;0,"D",IF(E85&gt;0,"E"))))))</f>
        <v/>
      </c>
      <c r="F89" s="201">
        <f>IF(F80&gt;0,"S",IF(F81&gt;0,"A",IF(F82&gt;0,"B",IF(F83&gt;0,"C",IF(F84&gt;0,"D",IF(F85&gt;0,"E"))))))</f>
        <v/>
      </c>
      <c r="G89" s="201">
        <f>IF(G80&gt;0,"S",IF(G81&gt;0,"A",IF(G82&gt;0,"B",IF(G83&gt;0,"C",IF(G84&gt;0,"D",IF(G85&gt;0,"E"))))))</f>
        <v/>
      </c>
      <c r="H89" s="201">
        <f>IF(H80&gt;0,"S",IF(H81&gt;0,"A",IF(H82&gt;0,"B",IF(H83&gt;0,"C",IF(H84&gt;0,"D",IF(H85&gt;0,"E"))))))</f>
        <v/>
      </c>
      <c r="I89" s="201">
        <f>IF(I80&gt;0,"S",IF(I81&gt;0,"A",IF(I82&gt;0,"B",IF(I83&gt;0,"C",IF(I84&gt;0,"D",IF(I85&gt;0,"E"))))))</f>
        <v/>
      </c>
      <c r="J89" s="201">
        <f>IF(J80&gt;0,"S",IF(J81&gt;0,"A",IF(J82&gt;0,"B",IF(J83&gt;0,"C",IF(J84&gt;0,"D",IF(J85&gt;0,"E"))))))</f>
        <v/>
      </c>
      <c r="K89" s="201">
        <f>IF(K80&gt;0,"S",IF(K81&gt;0,"A",IF(K82&gt;0,"B",IF(K83&gt;0,"C",IF(K84&gt;0,"D",IF(K85&gt;0,"E"))))))</f>
        <v/>
      </c>
      <c r="L89" s="288">
        <f>IF(L80&gt;0,"S",IF(L81&gt;0,"A",IF(L82&gt;0,"B",IF(L83&gt;0,"C",IF(L84&gt;0,"D",IF(L85&gt;0,"E"))))))</f>
        <v/>
      </c>
      <c r="M89" s="186" t="n"/>
      <c r="N89" s="186" t="n"/>
      <c r="O89" s="195" t="n"/>
      <c r="P89" s="195" t="n"/>
      <c r="Q89" s="195" t="n"/>
      <c r="U89" s="209" t="n"/>
      <c r="V89" s="195" t="n"/>
    </row>
    <row r="90" spans="1:26">
      <c r="A90" s="195" t="n"/>
      <c r="B90" s="573" t="s">
        <v>284</v>
      </c>
      <c r="E90" s="201">
        <f>IF(E86&gt;0,"U",IF(E85&gt;0,"E",IF(E84&gt;0,"D",IF(E83&gt;0,"C",IF(E82&gt;0,"B",IF(E81&gt;0,"A",IF(E80&gt;0,"S")))))))</f>
        <v/>
      </c>
      <c r="F90" s="201">
        <f>IF(F86&gt;0,"U",IF(F85&gt;0,"E",IF(F84&gt;0,"D",IF(F83&gt;0,"C",IF(F82&gt;0,"B",IF(F81&gt;0,"A",IF(F80&gt;0,"S")))))))</f>
        <v/>
      </c>
      <c r="G90" s="201">
        <f>IF(G86&gt;0,"U",IF(G85&gt;0,"E",IF(G84&gt;0,"D",IF(G83&gt;0,"C",IF(G82&gt;0,"B",IF(G81&gt;0,"A",IF(G80&gt;0,"S")))))))</f>
        <v/>
      </c>
      <c r="H90" s="201">
        <f>IF(H86&gt;0,"U",IF(H85&gt;0,"E",IF(H84&gt;0,"D",IF(H83&gt;0,"C",IF(H82&gt;0,"B",IF(H81&gt;0,"A",IF(H80&gt;0,"S")))))))</f>
        <v/>
      </c>
      <c r="I90" s="201">
        <f>IF(I86&gt;0,"U",IF(I85&gt;0,"E",IF(I84&gt;0,"D",IF(I83&gt;0,"C",IF(I82&gt;0,"B",IF(I81&gt;0,"A",IF(I80&gt;0,"S")))))))</f>
        <v/>
      </c>
      <c r="J90" s="201">
        <f>IF(J86&gt;0,"U",IF(J85&gt;0,"E",IF(J84&gt;0,"D",IF(J83&gt;0,"C",IF(J82&gt;0,"B",IF(J81&gt;0,"A",IF(J80&gt;0,"S")))))))</f>
        <v/>
      </c>
      <c r="K90" s="201">
        <f>IF(K86&gt;0,"U",IF(K85&gt;0,"E",IF(K84&gt;0,"D",IF(K83&gt;0,"C",IF(K82&gt;0,"B",IF(K81&gt;0,"A",IF(K80&gt;0,"S")))))))</f>
        <v/>
      </c>
      <c r="L90" s="288">
        <f>IF(L86&gt;0,"U",IF(L85&gt;0,"E",IF(L84&gt;0,"D",IF(L83&gt;0,"C",IF(L82&gt;0,"B",IF(L81&gt;0,"A",IF(L80&gt;0,"S")))))))</f>
        <v/>
      </c>
      <c r="M90" s="186" t="n"/>
      <c r="N90" s="186" t="n"/>
      <c r="O90" s="195" t="n"/>
      <c r="P90" s="195" t="n"/>
      <c r="Q90" s="195" t="n"/>
      <c r="U90" s="209" t="n"/>
      <c r="V90" s="195" t="n"/>
    </row>
    <row r="91" spans="1:26">
      <c r="A91" s="195" t="n"/>
      <c r="B91" s="195" t="n"/>
      <c r="C91" s="195" t="n"/>
      <c r="D91" s="195" t="n"/>
      <c r="E91" s="195" t="n"/>
      <c r="F91" s="195" t="n"/>
      <c r="G91" s="195" t="n"/>
      <c r="H91" s="195" t="n"/>
      <c r="I91" s="209" t="n"/>
      <c r="J91" s="208" t="n"/>
      <c r="K91" s="195" t="n"/>
      <c r="L91" s="195" t="n"/>
      <c r="M91" s="195" t="n"/>
      <c r="N91" s="195" t="n"/>
      <c r="O91" s="195" t="n"/>
      <c r="P91" s="195" t="n"/>
      <c r="Q91" s="569" t="n"/>
      <c r="U91" s="569" t="n"/>
      <c r="V91" s="195" t="n"/>
    </row>
    <row r="92" spans="1:26">
      <c r="A92" s="195" t="n"/>
      <c r="B92" s="195" t="n"/>
      <c r="C92" s="195" t="n"/>
      <c r="D92" s="195" t="n"/>
      <c r="E92" s="195" t="n"/>
      <c r="F92" s="195" t="n"/>
      <c r="G92" s="195" t="n"/>
      <c r="H92" s="195" t="n"/>
      <c r="I92" s="209" t="n"/>
      <c r="J92" s="208" t="n"/>
      <c r="K92" s="195" t="n"/>
      <c r="L92" s="195" t="n"/>
      <c r="M92" s="195" t="n"/>
      <c r="N92" s="195" t="n"/>
      <c r="O92" s="195" t="n"/>
      <c r="P92" s="195" t="n"/>
      <c r="Q92" s="569" t="n"/>
      <c r="U92" s="569" t="n"/>
      <c r="V92" s="195" t="n"/>
    </row>
    <row r="93" spans="1:26">
      <c r="A93" s="195" t="n"/>
      <c r="G93" s="195" t="n"/>
      <c r="H93" s="195" t="n"/>
      <c r="I93" s="209" t="n"/>
      <c r="J93" s="208" t="n"/>
      <c r="K93" s="195" t="n"/>
      <c r="L93" s="195" t="n"/>
      <c r="M93" s="195" t="n"/>
      <c r="N93" s="195" t="n"/>
      <c r="O93" s="195" t="n"/>
      <c r="P93" s="195" t="n"/>
      <c r="Q93" s="569" t="n"/>
      <c r="U93" s="569" t="n"/>
      <c r="V93" s="195" t="n"/>
    </row>
    <row r="94" spans="1:26">
      <c r="A94" s="195" t="n"/>
      <c r="B94" s="590" t="s">
        <v>285</v>
      </c>
      <c r="F94" s="210">
        <f>SUM(E77:L77)</f>
        <v/>
      </c>
      <c r="G94" s="195" t="n"/>
      <c r="H94" s="195" t="n"/>
      <c r="I94" s="209" t="n"/>
      <c r="J94" s="208" t="n"/>
      <c r="K94" s="195" t="n"/>
      <c r="L94" s="195" t="n"/>
      <c r="M94" s="195" t="n"/>
      <c r="N94" s="195" t="n"/>
      <c r="O94" s="195" t="n"/>
      <c r="P94" s="195" t="n"/>
      <c r="Q94" s="569" t="n"/>
      <c r="R94" s="569" t="n"/>
      <c r="S94" s="569" t="n"/>
      <c r="T94" s="569" t="n"/>
      <c r="U94" s="569" t="n"/>
      <c r="V94" s="195" t="n"/>
    </row>
    <row r="95" spans="1:26">
      <c r="A95" s="195" t="n"/>
      <c r="B95" s="573" t="s">
        <v>286</v>
      </c>
      <c r="F95" s="210">
        <f>SUM(E78:L78)</f>
        <v/>
      </c>
      <c r="G95" s="195" t="n"/>
      <c r="H95" s="195" t="n"/>
      <c r="I95" s="209" t="n"/>
      <c r="J95" s="208" t="n"/>
      <c r="K95" s="195" t="n"/>
      <c r="L95" s="195" t="n"/>
      <c r="M95" s="195" t="n"/>
      <c r="N95" s="195" t="n"/>
      <c r="O95" s="195" t="n"/>
      <c r="P95" s="195" t="n"/>
      <c r="Q95" s="569" t="n"/>
      <c r="R95" s="569" t="n"/>
      <c r="S95" s="569" t="n"/>
      <c r="T95" s="569" t="n"/>
      <c r="U95" s="569" t="n"/>
      <c r="V95" s="195" t="n"/>
    </row>
    <row r="96" spans="1:26">
      <c r="A96" s="195" t="n"/>
      <c r="B96" s="573" t="s">
        <v>287</v>
      </c>
      <c r="F96" s="211">
        <f>F95/F94*100</f>
        <v/>
      </c>
      <c r="G96" s="195" t="n"/>
      <c r="H96" s="195" t="n"/>
      <c r="I96" s="209" t="n"/>
      <c r="J96" s="208" t="n"/>
      <c r="K96" s="195" t="n"/>
      <c r="L96" s="195" t="n"/>
      <c r="M96" s="195" t="n"/>
      <c r="N96" s="195" t="n"/>
      <c r="O96" s="195" t="n"/>
      <c r="P96" s="195" t="n"/>
      <c r="Q96" s="569" t="n"/>
      <c r="R96" s="569" t="n"/>
      <c r="S96" s="569" t="n"/>
      <c r="T96" s="569" t="n"/>
      <c r="U96" s="569" t="n"/>
      <c r="V96" s="195" t="n"/>
    </row>
    <row r="97" spans="1:26">
      <c r="A97" s="195" t="n"/>
      <c r="B97" s="195" t="n"/>
      <c r="C97" s="195" t="n"/>
      <c r="D97" s="195" t="n"/>
      <c r="E97" s="195" t="n"/>
      <c r="F97" s="195" t="n"/>
      <c r="G97" s="195" t="n"/>
      <c r="H97" s="195" t="n"/>
      <c r="I97" s="209" t="n"/>
      <c r="J97" s="208" t="n"/>
      <c r="K97" s="195" t="n"/>
      <c r="L97" s="195" t="n"/>
      <c r="M97" s="195" t="n"/>
      <c r="N97" s="195" t="n"/>
      <c r="O97" s="195" t="n"/>
      <c r="P97" s="195" t="n"/>
      <c r="Q97" s="569" t="n"/>
      <c r="R97" s="569" t="n"/>
      <c r="S97" s="569" t="n"/>
      <c r="T97" s="569" t="n"/>
      <c r="U97" s="569" t="n"/>
      <c r="V97" s="195" t="n"/>
    </row>
    <row r="98" spans="1:26">
      <c r="A98" s="195" t="n"/>
      <c r="B98" s="195" t="n"/>
      <c r="C98" s="195" t="n"/>
      <c r="D98" s="195" t="n"/>
      <c r="E98" s="195" t="n"/>
      <c r="F98" s="195" t="n"/>
      <c r="G98" s="195" t="n"/>
      <c r="H98" s="195" t="n"/>
      <c r="I98" s="209" t="n"/>
      <c r="J98" s="208" t="n"/>
      <c r="K98" s="195" t="n"/>
      <c r="L98" s="195" t="n"/>
      <c r="M98" s="195" t="n"/>
      <c r="N98" s="195" t="n"/>
      <c r="O98" s="195" t="n"/>
      <c r="P98" s="195" t="n"/>
      <c r="Q98" s="569" t="n"/>
      <c r="R98" s="569" t="n"/>
      <c r="S98" s="569" t="n"/>
      <c r="T98" s="569" t="n"/>
      <c r="U98" s="569" t="n"/>
      <c r="V98" s="195" t="n"/>
    </row>
    <row r="99" spans="1:26">
      <c r="A99" s="569" t="n"/>
      <c r="B99" s="593" t="s">
        <v>175</v>
      </c>
      <c r="L99" s="569" t="n"/>
      <c r="M99" s="569" t="n"/>
      <c r="N99" s="569" t="n"/>
      <c r="O99" s="569" t="n"/>
      <c r="P99" s="569" t="n"/>
      <c r="Q99" s="569" t="n"/>
      <c r="R99" s="569" t="n"/>
      <c r="S99" s="569" t="n"/>
      <c r="T99" s="569" t="n"/>
      <c r="U99" s="569" t="n"/>
      <c r="V99" s="569" t="n"/>
    </row>
    <row r="100" spans="1:26">
      <c r="A100" s="569" t="n"/>
      <c r="B100" s="593" t="s">
        <v>176</v>
      </c>
      <c r="L100" s="569" t="n"/>
      <c r="M100" s="569" t="n"/>
      <c r="N100" s="569" t="n"/>
      <c r="O100" s="569" t="n"/>
      <c r="P100" s="569" t="n"/>
      <c r="Q100" s="569" t="n"/>
      <c r="R100" s="569" t="n"/>
      <c r="S100" s="569" t="n"/>
      <c r="T100" s="569" t="n"/>
      <c r="U100" s="569" t="n"/>
      <c r="V100" s="569" t="n"/>
    </row>
    <row r="101" spans="1:26">
      <c r="A101" s="569" t="n"/>
      <c r="B101" s="569" t="n"/>
      <c r="C101" s="569" t="n"/>
      <c r="D101" s="569" t="n"/>
      <c r="E101" s="569" t="n"/>
      <c r="F101" s="569" t="n"/>
      <c r="G101" s="569" t="n"/>
      <c r="H101" s="569" t="n"/>
      <c r="I101" s="569" t="n"/>
      <c r="J101" s="569" t="n"/>
      <c r="K101" s="569" t="n"/>
      <c r="L101" s="569" t="n"/>
      <c r="M101" s="569" t="n"/>
      <c r="N101" s="569" t="n"/>
      <c r="O101" s="569" t="n"/>
      <c r="P101" s="569" t="n"/>
      <c r="Q101" s="569" t="n"/>
      <c r="R101" s="569" t="n"/>
      <c r="S101" s="569" t="n"/>
      <c r="T101" s="569" t="n"/>
      <c r="U101" s="569" t="n"/>
      <c r="V101" s="569" t="n"/>
    </row>
    <row r="102" spans="1:26">
      <c r="A102" s="569" t="n"/>
      <c r="B102" s="569" t="n"/>
      <c r="C102" s="569" t="n"/>
      <c r="D102" s="569" t="n"/>
      <c r="E102" s="569" t="n"/>
      <c r="F102" s="569" t="n"/>
      <c r="G102" s="569" t="n"/>
      <c r="H102" s="569" t="n"/>
      <c r="I102" s="569" t="n"/>
      <c r="J102" s="569" t="n"/>
      <c r="K102" s="569" t="n"/>
      <c r="L102" s="569" t="n"/>
      <c r="M102" s="569" t="n"/>
      <c r="N102" s="569" t="n"/>
      <c r="O102" s="569" t="n"/>
      <c r="P102" s="569" t="n"/>
      <c r="Q102" s="569" t="n"/>
      <c r="R102" s="569" t="n"/>
      <c r="S102" s="569" t="n"/>
      <c r="T102" s="569" t="n"/>
      <c r="U102" s="569" t="n"/>
      <c r="V102" s="569" t="n"/>
    </row>
    <row r="103" spans="1:26">
      <c r="A103" s="569" t="n"/>
      <c r="B103" s="569" t="n"/>
      <c r="C103" s="569" t="n"/>
      <c r="D103" s="569" t="n"/>
      <c r="E103" s="569" t="n"/>
      <c r="F103" s="569" t="n"/>
      <c r="G103" s="569" t="n"/>
      <c r="H103" s="569" t="n"/>
      <c r="I103" s="569" t="n"/>
      <c r="J103" s="569" t="n"/>
      <c r="K103" s="569" t="n"/>
      <c r="L103" s="569" t="n"/>
      <c r="M103" s="569" t="n"/>
      <c r="N103" s="569" t="n"/>
      <c r="O103" s="569" t="n"/>
      <c r="P103" s="569" t="n"/>
      <c r="Q103" s="569" t="n"/>
      <c r="R103" s="569" t="n"/>
      <c r="S103" s="569" t="n"/>
      <c r="T103" s="569" t="n"/>
      <c r="U103" s="569" t="n"/>
      <c r="V103" s="569" t="n"/>
    </row>
    <row r="104" spans="1:26">
      <c r="A104" s="569" t="n"/>
      <c r="B104" s="569" t="n"/>
      <c r="C104" s="569" t="n"/>
      <c r="D104" s="569" t="n"/>
      <c r="E104" s="569" t="n"/>
      <c r="F104" s="569" t="n"/>
      <c r="G104" s="569" t="n"/>
      <c r="H104" s="569" t="n"/>
      <c r="I104" s="569" t="n"/>
      <c r="J104" s="569" t="n"/>
      <c r="K104" s="569" t="n"/>
      <c r="L104" s="569" t="n"/>
      <c r="M104" s="569" t="n"/>
      <c r="N104" s="569" t="n"/>
      <c r="O104" s="569" t="n"/>
      <c r="P104" s="569" t="n"/>
      <c r="Q104" s="569" t="n"/>
      <c r="R104" s="569" t="n"/>
      <c r="S104" s="569" t="n"/>
      <c r="T104" s="569" t="n"/>
      <c r="U104" s="569" t="n"/>
      <c r="V104" s="569" t="n"/>
    </row>
    <row r="105" spans="1:26">
      <c r="A105" s="569" t="n"/>
      <c r="B105" s="569" t="n"/>
      <c r="C105" s="569" t="n"/>
      <c r="D105" s="569" t="n"/>
      <c r="E105" s="569" t="n"/>
      <c r="F105" s="569" t="n"/>
      <c r="G105" s="569" t="n"/>
      <c r="H105" s="569" t="n"/>
      <c r="I105" s="569" t="n"/>
      <c r="J105" s="569" t="n"/>
      <c r="K105" s="569" t="n"/>
      <c r="L105" s="569" t="n"/>
      <c r="M105" s="569" t="n"/>
      <c r="N105" s="569" t="n"/>
      <c r="O105" s="569" t="n"/>
      <c r="P105" s="569" t="n"/>
      <c r="Q105" s="569" t="n"/>
      <c r="R105" s="569" t="n"/>
      <c r="S105" s="569" t="n"/>
      <c r="T105" s="569" t="n"/>
      <c r="U105" s="569" t="n"/>
      <c r="V105" s="569" t="n"/>
    </row>
    <row r="106" spans="1:26">
      <c r="A106" s="569" t="n"/>
      <c r="B106" s="569" t="n"/>
      <c r="C106" s="569" t="n"/>
      <c r="D106" s="569" t="n"/>
      <c r="E106" s="569" t="n"/>
      <c r="F106" s="569" t="n"/>
      <c r="G106" s="569" t="n"/>
      <c r="H106" s="569" t="n"/>
      <c r="I106" s="569" t="n"/>
      <c r="J106" s="569" t="n"/>
      <c r="K106" s="569" t="n"/>
      <c r="L106" s="569" t="n"/>
      <c r="M106" s="569" t="n"/>
      <c r="N106" s="569" t="n"/>
      <c r="O106" s="569" t="n"/>
      <c r="P106" s="569" t="n"/>
      <c r="Q106" s="569" t="n"/>
      <c r="R106" s="569" t="n"/>
      <c r="S106" s="569" t="n"/>
      <c r="T106" s="569" t="n"/>
      <c r="U106" s="569" t="n"/>
      <c r="V106" s="569" t="n"/>
    </row>
    <row r="107" spans="1:26">
      <c r="A107" s="569" t="n"/>
      <c r="B107" s="569" t="n"/>
      <c r="C107" s="569" t="n"/>
      <c r="D107" s="569" t="n"/>
      <c r="E107" s="569" t="n"/>
      <c r="F107" s="569" t="n"/>
      <c r="G107" s="569" t="n"/>
      <c r="H107" s="569" t="n"/>
      <c r="I107" s="569" t="n"/>
      <c r="J107" s="569" t="n"/>
      <c r="K107" s="569" t="n"/>
      <c r="L107" s="569" t="n"/>
      <c r="M107" s="569" t="n"/>
      <c r="N107" s="569" t="n"/>
      <c r="O107" s="569" t="n"/>
      <c r="P107" s="569" t="n"/>
      <c r="Q107" s="569" t="n"/>
      <c r="R107" s="569" t="n"/>
      <c r="S107" s="569" t="n"/>
      <c r="T107" s="569" t="n"/>
      <c r="U107" s="569" t="n"/>
      <c r="V107" s="569" t="n"/>
    </row>
    <row r="108" spans="1:26">
      <c r="A108" s="569" t="n"/>
      <c r="B108" s="569" t="n"/>
      <c r="C108" s="569" t="n"/>
      <c r="D108" s="569" t="n"/>
      <c r="E108" s="569" t="n"/>
      <c r="F108" s="569" t="n"/>
      <c r="G108" s="569" t="n"/>
      <c r="H108" s="569" t="n"/>
      <c r="I108" s="569" t="n"/>
      <c r="J108" s="569" t="n"/>
      <c r="K108" s="569" t="n"/>
      <c r="L108" s="569" t="n"/>
      <c r="M108" s="569" t="n"/>
      <c r="N108" s="569" t="n"/>
      <c r="O108" s="569" t="n"/>
      <c r="P108" s="569" t="n"/>
      <c r="Q108" s="569" t="n"/>
      <c r="R108" s="569" t="n"/>
      <c r="S108" s="569" t="n"/>
      <c r="T108" s="569" t="n"/>
      <c r="U108" s="569" t="n"/>
      <c r="V108" s="569" t="n"/>
    </row>
    <row r="109" spans="1:26">
      <c r="A109" s="569" t="n"/>
      <c r="B109" s="569" t="n"/>
      <c r="C109" s="569" t="n"/>
      <c r="D109" s="569" t="n"/>
      <c r="E109" s="569" t="n"/>
      <c r="F109" s="569" t="n"/>
      <c r="G109" s="569" t="n"/>
      <c r="H109" s="569" t="n"/>
      <c r="I109" s="569" t="n"/>
      <c r="J109" s="569" t="n"/>
      <c r="K109" s="569" t="n"/>
      <c r="L109" s="569" t="n"/>
      <c r="M109" s="569" t="n"/>
      <c r="N109" s="569" t="n"/>
      <c r="O109" s="569" t="n"/>
      <c r="P109" s="569" t="n"/>
      <c r="Q109" s="569" t="n"/>
      <c r="R109" s="569" t="n"/>
      <c r="S109" s="569" t="n"/>
      <c r="T109" s="569" t="n"/>
      <c r="U109" s="569" t="n"/>
      <c r="V109" s="569" t="n"/>
    </row>
    <row r="110" spans="1:26">
      <c r="A110" s="569" t="n"/>
      <c r="B110" s="569" t="n"/>
      <c r="C110" s="569" t="n"/>
      <c r="D110" s="569" t="n"/>
      <c r="E110" s="569" t="n"/>
      <c r="F110" s="569" t="n"/>
      <c r="G110" s="569" t="n"/>
      <c r="H110" s="569" t="n"/>
      <c r="I110" s="569" t="n"/>
      <c r="J110" s="569" t="n"/>
      <c r="K110" s="569" t="n"/>
      <c r="L110" s="569" t="n"/>
      <c r="M110" s="569" t="n"/>
      <c r="N110" s="569" t="n"/>
      <c r="O110" s="569" t="n"/>
      <c r="P110" s="569" t="n"/>
      <c r="Q110" s="569" t="n"/>
      <c r="R110" s="569" t="n"/>
      <c r="S110" s="569" t="n"/>
      <c r="T110" s="569" t="n"/>
      <c r="U110" s="569" t="n"/>
      <c r="V110" s="569" t="n"/>
    </row>
    <row r="111" spans="1:26">
      <c r="A111" s="569" t="n"/>
      <c r="B111" s="569" t="n"/>
      <c r="C111" s="569" t="n"/>
      <c r="D111" s="569" t="n"/>
      <c r="E111" s="569" t="n"/>
      <c r="F111" s="569" t="n"/>
      <c r="G111" s="569" t="n"/>
      <c r="H111" s="569" t="n"/>
      <c r="I111" s="569" t="n"/>
      <c r="J111" s="569" t="n"/>
      <c r="K111" s="569" t="n"/>
      <c r="L111" s="569" t="n"/>
      <c r="M111" s="569" t="n"/>
      <c r="N111" s="569" t="n"/>
      <c r="O111" s="569" t="n"/>
      <c r="P111" s="569" t="n"/>
      <c r="Q111" s="569" t="n"/>
      <c r="R111" s="569" t="n"/>
      <c r="S111" s="569" t="n"/>
      <c r="T111" s="569" t="n"/>
      <c r="U111" s="569" t="n"/>
      <c r="V111" s="569" t="n"/>
    </row>
    <row r="112" spans="1:26">
      <c r="A112" s="569" t="n"/>
      <c r="B112" s="569" t="n"/>
      <c r="C112" s="569" t="n"/>
      <c r="D112" s="569" t="n"/>
      <c r="E112" s="569" t="n"/>
      <c r="F112" s="569" t="n"/>
      <c r="G112" s="569" t="n"/>
      <c r="H112" s="569" t="n"/>
      <c r="I112" s="569" t="n"/>
      <c r="J112" s="569" t="n"/>
      <c r="K112" s="569" t="n"/>
      <c r="L112" s="569" t="n"/>
      <c r="M112" s="569" t="n"/>
      <c r="N112" s="569" t="n"/>
      <c r="O112" s="569" t="n"/>
      <c r="P112" s="569" t="n"/>
      <c r="Q112" s="569" t="n"/>
      <c r="R112" s="569" t="n"/>
      <c r="S112" s="569" t="n"/>
      <c r="T112" s="569" t="n"/>
      <c r="U112" s="569" t="n"/>
      <c r="V112" s="569" t="n"/>
    </row>
    <row r="113" spans="1:26">
      <c r="A113" s="569" t="n"/>
      <c r="B113" s="569" t="n"/>
      <c r="C113" s="569" t="n"/>
      <c r="D113" s="569" t="n"/>
      <c r="E113" s="569" t="n"/>
      <c r="F113" s="569" t="n"/>
      <c r="G113" s="569" t="n"/>
      <c r="H113" s="569" t="n"/>
      <c r="I113" s="569" t="n"/>
      <c r="J113" s="569" t="n"/>
      <c r="K113" s="569" t="n"/>
      <c r="L113" s="569" t="n"/>
      <c r="M113" s="569" t="n"/>
      <c r="N113" s="569" t="n"/>
      <c r="O113" s="569" t="n"/>
      <c r="P113" s="569" t="n"/>
      <c r="Q113" s="569" t="n"/>
      <c r="R113" s="569" t="n"/>
      <c r="S113" s="569" t="n"/>
      <c r="T113" s="569" t="n"/>
      <c r="U113" s="569" t="n"/>
      <c r="V113" s="569" t="n"/>
    </row>
    <row r="114" spans="1:26">
      <c r="A114" s="569" t="n"/>
      <c r="B114" s="569" t="n"/>
      <c r="C114" s="569" t="n"/>
      <c r="D114" s="569" t="n"/>
      <c r="E114" s="569" t="n"/>
      <c r="F114" s="569" t="n"/>
      <c r="G114" s="569" t="n"/>
      <c r="H114" s="569" t="n"/>
      <c r="I114" s="569" t="n"/>
      <c r="J114" s="569" t="n"/>
      <c r="K114" s="569" t="n"/>
      <c r="L114" s="569" t="n"/>
      <c r="M114" s="569" t="n"/>
      <c r="N114" s="569" t="n"/>
      <c r="O114" s="569" t="n"/>
      <c r="P114" s="569" t="n"/>
      <c r="Q114" s="569" t="n"/>
      <c r="R114" s="569" t="n"/>
      <c r="S114" s="569" t="n"/>
      <c r="T114" s="569" t="n"/>
      <c r="U114" s="569" t="n"/>
      <c r="V114" s="569" t="n"/>
    </row>
    <row r="115" spans="1:26">
      <c r="A115" s="569" t="n"/>
      <c r="B115" s="569" t="n"/>
      <c r="C115" s="569" t="n"/>
      <c r="D115" s="569" t="n"/>
      <c r="E115" s="569" t="n"/>
      <c r="F115" s="569" t="n"/>
      <c r="G115" s="569" t="n"/>
      <c r="H115" s="569" t="n"/>
      <c r="I115" s="569" t="n"/>
      <c r="J115" s="569" t="n"/>
      <c r="K115" s="569" t="n"/>
      <c r="L115" s="569" t="n"/>
      <c r="M115" s="569" t="n"/>
      <c r="N115" s="569" t="n"/>
      <c r="O115" s="569" t="n"/>
      <c r="P115" s="569" t="n"/>
      <c r="Q115" s="569" t="n"/>
      <c r="R115" s="569" t="n"/>
      <c r="S115" s="569" t="n"/>
      <c r="T115" s="569" t="n"/>
      <c r="U115" s="569" t="n"/>
      <c r="V115" s="569" t="n"/>
    </row>
    <row r="116" spans="1:26">
      <c r="A116" s="569" t="n"/>
      <c r="B116" s="569" t="n"/>
      <c r="C116" s="569" t="n"/>
      <c r="D116" s="569" t="n"/>
      <c r="E116" s="569" t="n"/>
      <c r="F116" s="569" t="n"/>
      <c r="G116" s="569" t="n"/>
      <c r="H116" s="569" t="n"/>
      <c r="I116" s="569" t="n"/>
      <c r="J116" s="569" t="n"/>
      <c r="K116" s="569" t="n"/>
      <c r="L116" s="569" t="n"/>
      <c r="M116" s="569" t="n"/>
      <c r="N116" s="569" t="n"/>
      <c r="O116" s="569" t="n"/>
      <c r="P116" s="569" t="n"/>
      <c r="Q116" s="569" t="n"/>
      <c r="R116" s="569" t="n"/>
      <c r="S116" s="569" t="n"/>
      <c r="T116" s="569" t="n"/>
      <c r="U116" s="569" t="n"/>
      <c r="V116" s="569" t="n"/>
    </row>
    <row r="117" spans="1:26">
      <c r="A117" s="569" t="n"/>
      <c r="B117" s="569" t="n"/>
      <c r="C117" s="569" t="n"/>
      <c r="D117" s="569" t="n"/>
      <c r="E117" s="569" t="n"/>
      <c r="F117" s="569" t="n"/>
      <c r="G117" s="569" t="n"/>
      <c r="H117" s="569" t="n"/>
      <c r="I117" s="569" t="n"/>
      <c r="J117" s="569" t="n"/>
      <c r="K117" s="569" t="n"/>
      <c r="L117" s="569" t="n"/>
      <c r="M117" s="569" t="n"/>
      <c r="N117" s="569" t="n"/>
      <c r="O117" s="569" t="n"/>
      <c r="P117" s="569" t="n"/>
      <c r="Q117" s="569" t="n"/>
      <c r="R117" s="569" t="n"/>
      <c r="S117" s="569" t="n"/>
      <c r="T117" s="569" t="n"/>
      <c r="U117" s="569" t="n"/>
      <c r="V117" s="569" t="n"/>
    </row>
    <row r="118" spans="1:26">
      <c r="A118" s="569" t="n"/>
      <c r="B118" s="569" t="n"/>
      <c r="C118" s="569" t="n"/>
      <c r="D118" s="569" t="n"/>
      <c r="E118" s="569" t="n"/>
      <c r="F118" s="569" t="n"/>
      <c r="G118" s="569" t="n"/>
      <c r="H118" s="569" t="n"/>
      <c r="I118" s="569" t="n"/>
      <c r="J118" s="569" t="n"/>
      <c r="K118" s="569" t="n"/>
      <c r="L118" s="569" t="n"/>
      <c r="M118" s="569" t="n"/>
      <c r="N118" s="569" t="n"/>
      <c r="O118" s="569" t="n"/>
      <c r="P118" s="569" t="n"/>
      <c r="Q118" s="569" t="n"/>
      <c r="R118" s="569" t="n"/>
      <c r="S118" s="569" t="n"/>
      <c r="T118" s="569" t="n"/>
      <c r="U118" s="569" t="n"/>
      <c r="V118" s="569" t="n"/>
    </row>
    <row r="119" spans="1:26">
      <c r="A119" s="569" t="n"/>
      <c r="B119" s="569" t="n"/>
      <c r="C119" s="569" t="n"/>
      <c r="D119" s="569" t="n"/>
      <c r="E119" s="569" t="n"/>
      <c r="F119" s="569" t="n"/>
      <c r="G119" s="569" t="n"/>
      <c r="H119" s="569" t="n"/>
      <c r="I119" s="569" t="n"/>
      <c r="J119" s="569" t="n"/>
      <c r="K119" s="569" t="n"/>
      <c r="L119" s="569" t="n"/>
      <c r="M119" s="569" t="n"/>
      <c r="N119" s="569" t="n"/>
      <c r="O119" s="569" t="n"/>
      <c r="P119" s="569" t="n"/>
      <c r="Q119" s="569" t="n"/>
      <c r="R119" s="569" t="n"/>
      <c r="S119" s="569" t="n"/>
      <c r="T119" s="569" t="n"/>
      <c r="U119" s="569" t="n"/>
      <c r="V119" s="569" t="n"/>
    </row>
    <row r="120" spans="1:26">
      <c r="A120" s="569" t="n"/>
      <c r="C120" s="596" t="s">
        <v>50</v>
      </c>
      <c r="D120" s="596" t="s">
        <v>51</v>
      </c>
      <c r="E120" s="596" t="s">
        <v>52</v>
      </c>
      <c r="I120" s="596" t="s">
        <v>53</v>
      </c>
      <c r="L120" s="596" t="s">
        <v>57</v>
      </c>
      <c r="M120" s="596" t="s">
        <v>58</v>
      </c>
      <c r="N120" s="292" t="n"/>
      <c r="O120" s="292" t="n"/>
      <c r="P120" s="569" t="n"/>
      <c r="Q120" s="569" t="n"/>
      <c r="R120" s="569" t="n"/>
      <c r="S120" s="569" t="n"/>
      <c r="T120" s="569" t="n"/>
      <c r="U120" s="569" t="n"/>
      <c r="V120" s="569" t="n"/>
    </row>
    <row customHeight="1" ht="15.75" r="121" s="333" spans="1:26">
      <c r="A121" s="569" t="n"/>
      <c r="C121" s="293" t="n">
        <v>1</v>
      </c>
      <c r="D121" s="294" t="s">
        <v>59</v>
      </c>
      <c r="E121" s="522" t="s">
        <v>60</v>
      </c>
      <c r="I121" s="587" t="s">
        <v>61</v>
      </c>
      <c r="L121" s="320" t="n"/>
      <c r="M121" s="320" t="n"/>
      <c r="N121" s="320" t="n"/>
      <c r="O121" s="297" t="n"/>
      <c r="Q121" s="569" t="n"/>
      <c r="R121" s="569" t="n"/>
      <c r="S121" s="569" t="n"/>
      <c r="T121" s="569" t="n"/>
      <c r="U121" s="569" t="n"/>
      <c r="V121" s="569" t="n"/>
    </row>
    <row customHeight="1" ht="15" r="122" s="333" spans="1:26">
      <c r="A122" s="569" t="n"/>
      <c r="C122" s="293" t="n">
        <v>2</v>
      </c>
      <c r="D122" s="294" t="s">
        <v>62</v>
      </c>
      <c r="E122" s="527" t="s">
        <v>63</v>
      </c>
      <c r="I122" s="587" t="s">
        <v>64</v>
      </c>
      <c r="L122" s="295" t="n"/>
      <c r="M122" s="296" t="n"/>
      <c r="N122" s="297" t="n"/>
      <c r="O122" s="297" t="n"/>
      <c r="Q122" s="569" t="n"/>
      <c r="R122" s="569" t="n"/>
      <c r="S122" s="569" t="n"/>
      <c r="T122" s="569" t="n"/>
      <c r="U122" s="569" t="n"/>
      <c r="V122" s="569" t="n"/>
    </row>
    <row customHeight="1" ht="15" r="123" s="333" spans="1:26">
      <c r="A123" s="569" t="n"/>
      <c r="C123" s="293" t="n">
        <v>3</v>
      </c>
      <c r="D123" s="294" t="s">
        <v>65</v>
      </c>
      <c r="E123" s="527" t="s">
        <v>66</v>
      </c>
      <c r="I123" s="598" t="s">
        <v>67</v>
      </c>
      <c r="L123" s="295" t="n"/>
      <c r="M123" s="296" t="n"/>
      <c r="Q123" s="569" t="n"/>
      <c r="R123" s="569" t="n"/>
      <c r="S123" s="569" t="n"/>
      <c r="T123" s="569" t="n"/>
      <c r="U123" s="569" t="n"/>
      <c r="V123" s="569" t="n"/>
    </row>
    <row customHeight="1" ht="15" r="124" s="333" spans="1:26">
      <c r="A124" s="569" t="n"/>
      <c r="C124" s="293" t="n">
        <v>4</v>
      </c>
      <c r="D124" s="294" t="s">
        <v>68</v>
      </c>
      <c r="E124" s="527" t="s">
        <v>69</v>
      </c>
      <c r="I124" s="587" t="s">
        <v>70</v>
      </c>
      <c r="L124" s="295" t="n"/>
      <c r="M124" s="296" t="n"/>
      <c r="Q124" s="569" t="n"/>
      <c r="R124" s="569" t="n"/>
      <c r="S124" s="569" t="n"/>
      <c r="T124" s="569" t="n"/>
      <c r="U124" s="569" t="n"/>
      <c r="V124" s="569" t="n"/>
    </row>
    <row customHeight="1" ht="15" r="125" s="333" spans="1:26">
      <c r="A125" s="569" t="n"/>
      <c r="C125" s="293" t="n">
        <v>5</v>
      </c>
      <c r="D125" s="294" t="s">
        <v>71</v>
      </c>
      <c r="E125" s="527" t="s">
        <v>72</v>
      </c>
      <c r="I125" s="587" t="s">
        <v>73</v>
      </c>
      <c r="L125" s="295" t="n"/>
      <c r="M125" s="296" t="n"/>
      <c r="Q125" s="569" t="n"/>
      <c r="R125" s="569" t="n"/>
      <c r="S125" s="569" t="n"/>
      <c r="T125" s="569" t="n"/>
      <c r="U125" s="569" t="n"/>
      <c r="V125" s="569" t="n"/>
    </row>
    <row customHeight="1" ht="15" r="126" s="333" spans="1:26">
      <c r="A126" s="569" t="n"/>
      <c r="C126" s="293" t="n">
        <v>6</v>
      </c>
      <c r="D126" s="298" t="s">
        <v>74</v>
      </c>
      <c r="E126" s="532" t="s">
        <v>75</v>
      </c>
      <c r="I126" s="601" t="s">
        <v>64</v>
      </c>
      <c r="L126" s="295" t="n"/>
      <c r="M126" s="296" t="n"/>
      <c r="Q126" s="569" t="n"/>
      <c r="R126" s="569" t="n"/>
      <c r="S126" s="569" t="n"/>
      <c r="T126" s="569" t="n"/>
      <c r="U126" s="569" t="n"/>
      <c r="V126" s="569" t="n"/>
    </row>
    <row customHeight="1" ht="15" r="127" s="333" spans="1:26">
      <c r="A127" s="569" t="n"/>
      <c r="C127" s="293" t="n">
        <v>7</v>
      </c>
      <c r="D127" s="298" t="s">
        <v>76</v>
      </c>
      <c r="E127" s="532" t="s">
        <v>77</v>
      </c>
      <c r="I127" s="601" t="s">
        <v>78</v>
      </c>
      <c r="L127" s="295" t="n"/>
      <c r="M127" s="296" t="n"/>
      <c r="Q127" s="569" t="n"/>
      <c r="R127" s="569" t="n"/>
      <c r="S127" s="569" t="n"/>
      <c r="T127" s="569" t="n"/>
      <c r="U127" s="569" t="n"/>
      <c r="V127" s="569" t="n"/>
    </row>
    <row customHeight="1" ht="15" r="128" s="333" spans="1:26">
      <c r="A128" s="569" t="n"/>
      <c r="C128" s="293" t="n">
        <v>8</v>
      </c>
      <c r="D128" s="294" t="s">
        <v>79</v>
      </c>
      <c r="E128" s="527" t="s">
        <v>80</v>
      </c>
      <c r="I128" s="587" t="s">
        <v>78</v>
      </c>
      <c r="L128" s="295" t="n"/>
      <c r="M128" s="296" t="n"/>
      <c r="Q128" s="569" t="n"/>
      <c r="R128" s="569" t="n"/>
      <c r="S128" s="569" t="n"/>
      <c r="T128" s="569" t="n"/>
      <c r="U128" s="569" t="n"/>
      <c r="V128" s="569" t="n"/>
    </row>
    <row r="129" spans="1:26">
      <c r="A129" s="569" t="n"/>
      <c r="B129" s="569" t="n"/>
      <c r="C129" s="569" t="n"/>
      <c r="D129" s="569" t="n"/>
      <c r="E129" s="569" t="n"/>
      <c r="F129" s="569" t="n"/>
      <c r="G129" s="569" t="n"/>
      <c r="H129" s="569" t="n"/>
      <c r="I129" s="569" t="n"/>
      <c r="J129" s="569" t="n"/>
      <c r="K129" s="569" t="n"/>
      <c r="L129" s="569" t="n"/>
      <c r="M129" s="569" t="n"/>
      <c r="N129" s="569" t="n"/>
      <c r="O129" s="569" t="n"/>
      <c r="P129" s="569" t="n"/>
      <c r="Q129" s="569" t="n"/>
      <c r="R129" s="569" t="n"/>
      <c r="S129" s="569" t="n"/>
      <c r="T129" s="569" t="n"/>
      <c r="U129" s="569" t="n"/>
      <c r="V129" s="569" t="n"/>
    </row>
    <row r="130" spans="1:26">
      <c r="A130" s="569" t="n"/>
      <c r="B130" s="569" t="n"/>
      <c r="C130" s="569" t="n"/>
      <c r="D130" s="569" t="n"/>
      <c r="E130" s="569" t="n"/>
      <c r="F130" s="569" t="n"/>
      <c r="G130" s="569" t="n"/>
      <c r="H130" s="569" t="n"/>
      <c r="I130" s="569" t="n"/>
      <c r="J130" s="569" t="n"/>
      <c r="K130" s="569" t="n"/>
      <c r="L130" s="569" t="n"/>
      <c r="M130" s="569" t="n"/>
      <c r="N130" s="569" t="n"/>
      <c r="O130" s="569" t="n"/>
      <c r="P130" s="569" t="n"/>
      <c r="Q130" s="569" t="n"/>
      <c r="R130" s="569" t="n"/>
      <c r="S130" s="569" t="n"/>
      <c r="T130" s="569" t="n"/>
      <c r="U130" s="569" t="n"/>
      <c r="V130" s="569" t="n"/>
    </row>
    <row r="131" spans="1:26">
      <c r="A131" s="569" t="n"/>
      <c r="B131" s="569" t="n"/>
      <c r="C131" s="569" t="n"/>
      <c r="D131" s="569" t="n"/>
      <c r="E131" s="569" t="n"/>
      <c r="F131" s="569" t="n"/>
      <c r="G131" s="569" t="n"/>
      <c r="H131" s="569" t="n"/>
      <c r="I131" s="569" t="n"/>
      <c r="J131" s="569" t="n"/>
      <c r="K131" s="569" t="n"/>
      <c r="L131" s="569" t="n"/>
      <c r="M131" s="569" t="n"/>
      <c r="N131" s="569" t="n"/>
      <c r="O131" s="569" t="n"/>
      <c r="P131" s="569" t="n"/>
      <c r="Q131" s="569" t="n"/>
      <c r="R131" s="569" t="n"/>
      <c r="S131" s="569" t="n"/>
      <c r="T131" s="569" t="n"/>
      <c r="U131" s="569" t="n"/>
      <c r="V131" s="569" t="n"/>
    </row>
    <row r="132" spans="1:26">
      <c r="A132" s="569" t="n"/>
      <c r="B132" s="569" t="n"/>
      <c r="C132" s="569" t="n"/>
      <c r="D132" s="569" t="n"/>
      <c r="E132" s="569" t="n"/>
      <c r="F132" s="569" t="n"/>
      <c r="G132" s="569" t="n"/>
      <c r="H132" s="569" t="n"/>
      <c r="I132" s="569" t="n"/>
      <c r="J132" s="569" t="n"/>
      <c r="K132" s="569" t="n"/>
      <c r="L132" s="569" t="n"/>
      <c r="M132" s="569" t="n"/>
      <c r="N132" s="569" t="n"/>
      <c r="O132" s="569" t="n"/>
      <c r="P132" s="569" t="n"/>
      <c r="Q132" s="569" t="n"/>
      <c r="R132" s="569" t="n"/>
      <c r="S132" s="569" t="n"/>
      <c r="T132" s="569" t="n"/>
      <c r="U132" s="569" t="n"/>
      <c r="V132" s="569" t="n"/>
    </row>
    <row r="133" spans="1:26">
      <c r="A133" s="569" t="n"/>
      <c r="B133" s="569" t="n"/>
      <c r="C133" s="569" t="n"/>
      <c r="D133" s="569" t="n"/>
      <c r="E133" s="569" t="n"/>
      <c r="F133" s="569" t="n"/>
      <c r="G133" s="569" t="n"/>
      <c r="H133" s="569" t="n"/>
      <c r="I133" s="569" t="n"/>
      <c r="J133" s="569" t="n"/>
      <c r="K133" s="569" t="n"/>
      <c r="L133" s="569" t="n"/>
      <c r="M133" s="569" t="n"/>
      <c r="N133" s="569" t="n"/>
      <c r="O133" s="569" t="n"/>
      <c r="P133" s="569" t="n"/>
      <c r="Q133" s="569" t="n"/>
      <c r="R133" s="569" t="n"/>
      <c r="S133" s="569" t="n"/>
      <c r="T133" s="569" t="n"/>
      <c r="U133" s="569" t="n"/>
      <c r="V133" s="569" t="n"/>
    </row>
    <row r="134" spans="1:26">
      <c r="A134" s="569" t="n"/>
      <c r="B134" s="569" t="n"/>
      <c r="C134" s="569" t="n"/>
      <c r="D134" s="569" t="n"/>
      <c r="E134" s="569" t="n"/>
      <c r="F134" s="569" t="n"/>
      <c r="G134" s="569" t="n"/>
      <c r="H134" s="569" t="n"/>
      <c r="I134" s="569" t="n"/>
      <c r="J134" s="569" t="n"/>
      <c r="K134" s="569" t="n"/>
      <c r="L134" s="569" t="n"/>
      <c r="M134" s="569" t="n"/>
      <c r="N134" s="569" t="n"/>
      <c r="O134" s="569" t="n"/>
      <c r="P134" s="569" t="n"/>
      <c r="Q134" s="569" t="n"/>
      <c r="R134" s="569" t="n"/>
      <c r="S134" s="569" t="n"/>
      <c r="T134" s="569" t="n"/>
      <c r="U134" s="569" t="n"/>
      <c r="V134" s="569" t="n"/>
    </row>
    <row r="135" spans="1:26">
      <c r="A135" s="569" t="n"/>
      <c r="B135" s="569" t="n"/>
      <c r="C135" s="569" t="n"/>
      <c r="D135" s="569" t="n"/>
      <c r="E135" s="569" t="n"/>
      <c r="F135" s="569" t="n"/>
      <c r="G135" s="569" t="n"/>
      <c r="H135" s="569" t="n"/>
      <c r="I135" s="569" t="n"/>
      <c r="J135" s="569" t="n"/>
      <c r="K135" s="569" t="n"/>
      <c r="L135" s="569" t="n"/>
      <c r="M135" s="569" t="n"/>
      <c r="N135" s="569" t="n"/>
      <c r="O135" s="569" t="n"/>
      <c r="P135" s="569" t="n"/>
      <c r="Q135" s="569" t="n"/>
      <c r="R135" s="569" t="n"/>
      <c r="S135" s="569" t="n"/>
      <c r="T135" s="569" t="n"/>
      <c r="U135" s="569" t="n"/>
      <c r="V135" s="569" t="n"/>
    </row>
    <row r="136" spans="1:26">
      <c r="A136" s="569" t="n"/>
      <c r="B136" s="569" t="n"/>
      <c r="C136" s="569" t="n"/>
      <c r="D136" s="569" t="n"/>
      <c r="E136" s="569" t="n"/>
      <c r="F136" s="569" t="n"/>
      <c r="G136" s="569" t="n"/>
      <c r="H136" s="569" t="n"/>
      <c r="I136" s="569" t="n"/>
      <c r="J136" s="569" t="n"/>
      <c r="K136" s="569" t="n"/>
      <c r="L136" s="569" t="n"/>
      <c r="M136" s="569" t="n"/>
      <c r="N136" s="569" t="n"/>
      <c r="O136" s="569" t="n"/>
      <c r="P136" s="569" t="n"/>
      <c r="Q136" s="569" t="n"/>
      <c r="R136" s="569" t="n"/>
      <c r="S136" s="569" t="n"/>
      <c r="T136" s="569" t="n"/>
      <c r="U136" s="569" t="n"/>
      <c r="V136" s="569" t="n"/>
    </row>
    <row r="137" spans="1:26">
      <c r="A137" s="569" t="n"/>
      <c r="B137" s="569" t="n"/>
      <c r="C137" s="569" t="n"/>
      <c r="D137" s="569" t="n"/>
      <c r="E137" s="569" t="n"/>
      <c r="F137" s="569" t="n"/>
      <c r="G137" s="569" t="n"/>
      <c r="H137" s="569" t="n"/>
      <c r="I137" s="569" t="n"/>
      <c r="J137" s="569" t="n"/>
      <c r="K137" s="569" t="n"/>
      <c r="L137" s="569" t="n"/>
      <c r="M137" s="569" t="n"/>
      <c r="N137" s="569" t="n"/>
      <c r="O137" s="569" t="n"/>
      <c r="P137" s="569" t="n"/>
      <c r="Q137" s="569" t="n"/>
      <c r="R137" s="569" t="n"/>
      <c r="S137" s="569" t="n"/>
      <c r="T137" s="569" t="n"/>
      <c r="U137" s="569" t="n"/>
      <c r="V137" s="569" t="n"/>
    </row>
    <row r="138" spans="1:26">
      <c r="A138" s="569" t="n"/>
      <c r="B138" s="569" t="n"/>
      <c r="C138" s="569" t="n"/>
      <c r="D138" s="569" t="n"/>
      <c r="E138" s="569" t="n"/>
      <c r="F138" s="569" t="n"/>
      <c r="G138" s="569" t="n"/>
      <c r="H138" s="569" t="n"/>
      <c r="I138" s="569" t="n"/>
      <c r="J138" s="569" t="n"/>
      <c r="K138" s="569" t="n"/>
      <c r="L138" s="569" t="n"/>
      <c r="M138" s="569" t="n"/>
      <c r="N138" s="569" t="n"/>
      <c r="O138" s="569" t="n"/>
      <c r="P138" s="569" t="n"/>
      <c r="Q138" s="569" t="n"/>
      <c r="R138" s="220" t="n"/>
      <c r="S138" s="220" t="n"/>
      <c r="T138" s="220" t="n"/>
      <c r="U138" s="220" t="n"/>
      <c r="V138" s="569" t="n"/>
    </row>
    <row r="139" spans="1:26">
      <c r="A139" s="220" t="n"/>
      <c r="B139" s="220" t="n"/>
      <c r="C139" s="220" t="n"/>
      <c r="D139" s="220" t="s">
        <v>288</v>
      </c>
      <c r="E139" s="220" t="n"/>
      <c r="F139" s="220" t="n"/>
      <c r="G139" s="220" t="s">
        <v>289</v>
      </c>
      <c r="H139" s="221" t="n"/>
      <c r="I139" s="220" t="n"/>
      <c r="J139" s="220" t="n"/>
      <c r="K139" s="221" t="n"/>
      <c r="L139" s="220" t="n"/>
      <c r="M139" s="220" t="n"/>
      <c r="N139" s="220" t="n"/>
      <c r="O139" s="220" t="s">
        <v>290</v>
      </c>
      <c r="P139" s="220" t="n"/>
      <c r="Q139" s="220" t="n"/>
      <c r="R139" s="569" t="n"/>
      <c r="S139" s="569" t="n"/>
      <c r="T139" s="569" t="n"/>
      <c r="U139" s="569" t="n"/>
      <c r="V139" s="569" t="n"/>
    </row>
    <row r="140" spans="1:26">
      <c r="A140" s="222" t="s">
        <v>291</v>
      </c>
      <c r="B140" s="222" t="n"/>
      <c r="C140" s="222" t="n"/>
      <c r="D140" s="222" t="n"/>
      <c r="E140" s="222" t="n"/>
      <c r="F140" s="222" t="n"/>
      <c r="G140" s="222" t="n"/>
      <c r="H140" s="222" t="n"/>
      <c r="I140" s="222" t="n"/>
      <c r="J140" s="222" t="n"/>
      <c r="K140" s="222" t="n"/>
      <c r="L140" s="222" t="n"/>
      <c r="M140" s="222" t="n"/>
      <c r="N140" s="222" t="n"/>
      <c r="O140" s="222" t="n"/>
      <c r="P140" s="222" t="n"/>
      <c r="Q140" s="222" t="n"/>
      <c r="R140" s="569" t="n"/>
      <c r="S140" s="569" t="n"/>
      <c r="T140" s="569" t="n"/>
      <c r="U140" s="569" t="n"/>
      <c r="V140" s="220" t="n"/>
    </row>
    <row r="141" spans="1:26">
      <c r="A141" s="569" t="n"/>
      <c r="B141" s="569" t="n"/>
      <c r="C141" s="569" t="n"/>
      <c r="D141" s="569" t="n"/>
      <c r="E141" s="569" t="n"/>
      <c r="F141" s="569" t="n"/>
      <c r="G141" s="569" t="n"/>
      <c r="H141" s="569" t="n"/>
      <c r="I141" s="569" t="n"/>
      <c r="J141" s="569" t="n"/>
      <c r="K141" s="569" t="n"/>
      <c r="L141" s="569" t="n"/>
      <c r="M141" s="569" t="n"/>
      <c r="N141" s="569" t="n"/>
      <c r="O141" s="569" t="n"/>
      <c r="P141" s="569" t="n"/>
      <c r="Q141" s="569" t="n"/>
      <c r="R141" s="569" t="n"/>
      <c r="S141" s="569" t="n"/>
      <c r="T141" s="569" t="n"/>
      <c r="U141" s="569" t="n"/>
      <c r="V141" s="569" t="n"/>
    </row>
    <row r="142" spans="1:26">
      <c r="A142" s="569" t="n"/>
      <c r="B142" s="569" t="n"/>
      <c r="C142" s="569" t="n"/>
      <c r="D142" s="569" t="n"/>
      <c r="E142" s="569" t="n"/>
      <c r="F142" s="569" t="n"/>
      <c r="G142" s="569" t="n"/>
      <c r="H142" s="569" t="n"/>
      <c r="I142" s="569" t="n"/>
      <c r="J142" s="569" t="n"/>
      <c r="K142" s="569" t="n"/>
      <c r="L142" s="569" t="n"/>
      <c r="M142" s="569" t="n"/>
      <c r="N142" s="569" t="n"/>
      <c r="O142" s="569" t="n"/>
      <c r="P142" s="569" t="n"/>
      <c r="Q142" s="569" t="n"/>
      <c r="R142" s="569" t="n"/>
      <c r="S142" s="569" t="n"/>
      <c r="T142" s="569" t="n"/>
      <c r="U142" s="569" t="n"/>
      <c r="V142" s="569" t="n"/>
    </row>
    <row r="143" spans="1:26">
      <c r="A143" s="569" t="n"/>
      <c r="B143" s="569" t="n"/>
      <c r="C143" s="569" t="n"/>
      <c r="D143" s="569" t="n"/>
      <c r="E143" s="569" t="n"/>
      <c r="F143" s="569" t="n"/>
      <c r="G143" s="569" t="n"/>
      <c r="H143" s="569" t="n"/>
      <c r="I143" s="569" t="n"/>
      <c r="J143" s="569" t="n"/>
      <c r="K143" s="569" t="n"/>
      <c r="L143" s="569" t="n"/>
      <c r="M143" s="569" t="n"/>
      <c r="N143" s="569" t="n"/>
      <c r="O143" s="569" t="n"/>
      <c r="P143" s="569" t="n"/>
      <c r="Q143" s="569" t="n"/>
      <c r="R143" s="569" t="n"/>
      <c r="S143" s="569" t="n"/>
      <c r="T143" s="569" t="n"/>
      <c r="U143" s="569" t="n"/>
      <c r="V143" s="569" t="n"/>
    </row>
    <row r="144" spans="1:26">
      <c r="A144" s="569" t="n"/>
      <c r="B144" s="569" t="n"/>
      <c r="C144" s="569" t="n"/>
      <c r="D144" s="569" t="n"/>
      <c r="E144" s="569" t="n"/>
      <c r="F144" s="569" t="n"/>
      <c r="G144" s="569" t="n"/>
      <c r="H144" s="569" t="n"/>
      <c r="I144" s="569" t="n"/>
      <c r="J144" s="569" t="n"/>
      <c r="K144" s="569" t="n"/>
      <c r="L144" s="569" t="n"/>
      <c r="M144" s="569" t="n"/>
      <c r="N144" s="569" t="n"/>
      <c r="O144" s="569" t="n"/>
      <c r="P144" s="569" t="n"/>
      <c r="Q144" s="569" t="n"/>
      <c r="R144" s="569" t="n"/>
      <c r="S144" s="569" t="n"/>
      <c r="T144" s="569" t="n"/>
      <c r="U144" s="569" t="n"/>
      <c r="V144" s="569" t="n"/>
    </row>
  </sheetData>
  <mergeCells count="49">
    <mergeCell ref="E126:H126"/>
    <mergeCell ref="I126:K126"/>
    <mergeCell ref="E127:H127"/>
    <mergeCell ref="I127:K127"/>
    <mergeCell ref="E128:H128"/>
    <mergeCell ref="I128:K128"/>
    <mergeCell ref="E123:H123"/>
    <mergeCell ref="I123:K123"/>
    <mergeCell ref="E124:H124"/>
    <mergeCell ref="I124:K124"/>
    <mergeCell ref="E125:H125"/>
    <mergeCell ref="I125:K125"/>
    <mergeCell ref="E122:H122"/>
    <mergeCell ref="I122:K122"/>
    <mergeCell ref="B89:D89"/>
    <mergeCell ref="B90:D90"/>
    <mergeCell ref="B94:E94"/>
    <mergeCell ref="B95:E95"/>
    <mergeCell ref="B96:E96"/>
    <mergeCell ref="B99:K99"/>
    <mergeCell ref="B100:K100"/>
    <mergeCell ref="E120:H120"/>
    <mergeCell ref="I120:K120"/>
    <mergeCell ref="E121:H121"/>
    <mergeCell ref="I121:K121"/>
    <mergeCell ref="B88:D88"/>
    <mergeCell ref="B78:D78"/>
    <mergeCell ref="Q78:T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75:D75"/>
    <mergeCell ref="Q75:T75"/>
    <mergeCell ref="B76:D76"/>
    <mergeCell ref="Q76:T76"/>
    <mergeCell ref="B77:D77"/>
    <mergeCell ref="Q77:T77"/>
    <mergeCell ref="Q74:T74"/>
    <mergeCell ref="E1:K1"/>
    <mergeCell ref="E2:K2"/>
    <mergeCell ref="A3:B3"/>
    <mergeCell ref="E3:K3"/>
    <mergeCell ref="B74:D74"/>
  </mergeCells>
  <conditionalFormatting sqref="U78 O84:P85 Q77:Q78 B96:C96 F96">
    <cfRule dxfId="1" operator="equal" priority="10" type="cellIs">
      <formula>"U"</formula>
    </cfRule>
  </conditionalFormatting>
  <conditionalFormatting sqref="U78 V83:V85 O84:P85 Q77:Q78 B96:C96 F96">
    <cfRule dxfId="0" operator="equal" priority="9" type="cellIs">
      <formula>"U"</formula>
    </cfRule>
  </conditionalFormatting>
  <conditionalFormatting sqref="M68:N73 E68:L72">
    <cfRule dxfId="105" operator="equal" priority="8" type="cellIs">
      <formula>"U"</formula>
    </cfRule>
  </conditionalFormatting>
  <conditionalFormatting sqref="B69:C73">
    <cfRule dxfId="104" operator="equal" priority="7" type="cellIs">
      <formula>"U"</formula>
    </cfRule>
  </conditionalFormatting>
  <conditionalFormatting sqref="B69:C73 A69 E10:N72 Q10:Q72">
    <cfRule dxfId="103" operator="equal" priority="6" type="cellIs">
      <formula>"U"</formula>
    </cfRule>
  </conditionalFormatting>
  <conditionalFormatting sqref="E10:N72">
    <cfRule dxfId="101" operator="equal" priority="4" type="cellIs">
      <formula>"UA"</formula>
    </cfRule>
    <cfRule dxfId="101" operator="equal" priority="5" type="cellIs">
      <formula>"UA"</formula>
    </cfRule>
  </conditionalFormatting>
  <conditionalFormatting sqref="E10:L72 M10:N73">
    <cfRule dxfId="3" operator="containsText" priority="3" stopIfTrue="1" text="U" type="containsText">
      <formula>NOT(ISERROR(SEARCH("U",E10)))</formula>
    </cfRule>
  </conditionalFormatting>
  <conditionalFormatting sqref="E10:L69">
    <cfRule dxfId="2" operator="equal" priority="1" type="cellIs">
      <formula>"ua"</formula>
    </cfRule>
    <cfRule dxfId="3" operator="equal" priority="2" type="cellIs">
      <formula>"U"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44"/>
  <sheetViews>
    <sheetView workbookViewId="0">
      <selection activeCell="E133" sqref="E133"/>
    </sheetView>
  </sheetViews>
  <sheetFormatPr baseColWidth="8" defaultRowHeight="12.75" outlineLevelCol="0"/>
  <cols>
    <col customWidth="1" max="1" min="1" style="97" width="5.85546875"/>
    <col bestFit="1" customWidth="1" max="2" min="2" style="97" width="13.140625"/>
    <col customWidth="1" max="3" min="3" style="97" width="6.42578125"/>
    <col customWidth="1" max="4" min="4" style="97" width="19.85546875"/>
    <col bestFit="1" customWidth="1" max="5" min="5" style="97" width="7.42578125"/>
    <col customWidth="1" max="6" min="6" style="97" width="7.42578125"/>
    <col bestFit="1" customWidth="1" max="10" min="7" style="97" width="7.42578125"/>
    <col bestFit="1" customWidth="1" max="11" min="11" style="97" width="7.28515625"/>
    <col customWidth="1" max="12" min="12" style="97" width="7.85546875"/>
    <col customWidth="1" max="14" min="13" style="97" width="7.5703125"/>
    <col customWidth="1" max="16" min="15" style="97" width="6.85546875"/>
    <col customWidth="1" max="17" min="17" style="97" width="5.85546875"/>
    <col customWidth="1" max="19" min="18" style="97" width="6.42578125"/>
    <col bestFit="1" customWidth="1" max="20" min="20" style="97" width="5.28515625"/>
    <col bestFit="1" customWidth="1" max="21" min="21" style="97" width="7.85546875"/>
    <col customWidth="1" max="16384" min="22" style="97" width="9.140625"/>
  </cols>
  <sheetData>
    <row r="1" spans="1:26">
      <c r="A1" s="24" t="n"/>
      <c r="B1" s="24" t="n"/>
      <c r="C1" s="24" t="n"/>
      <c r="D1" s="24" t="n"/>
      <c r="E1" s="568" t="s">
        <v>175</v>
      </c>
      <c r="L1" s="24" t="n"/>
      <c r="M1" s="24" t="n"/>
      <c r="N1" s="24" t="n"/>
      <c r="O1" s="24" t="n"/>
      <c r="P1" s="24" t="n"/>
      <c r="Q1" s="24" t="n"/>
      <c r="R1" s="195" t="n"/>
      <c r="S1" s="195" t="n"/>
      <c r="T1" s="195" t="n"/>
      <c r="U1" s="195" t="n"/>
      <c r="V1" s="195" t="n"/>
    </row>
    <row r="2" spans="1:26">
      <c r="A2" s="24" t="n"/>
      <c r="B2" s="24" t="n"/>
      <c r="C2" s="24" t="n"/>
      <c r="D2" s="24" t="n"/>
      <c r="E2" s="568" t="s">
        <v>176</v>
      </c>
      <c r="L2" s="24" t="n"/>
      <c r="M2" s="24" t="n"/>
      <c r="N2" s="24" t="n"/>
      <c r="O2" s="24" t="n"/>
      <c r="P2" s="24" t="n"/>
      <c r="Q2" s="24" t="n"/>
      <c r="R2" s="195" t="n"/>
      <c r="S2" s="195" t="n"/>
      <c r="T2" s="195" t="n"/>
      <c r="U2" s="195" t="n"/>
      <c r="V2" s="195" t="n"/>
    </row>
    <row r="3" spans="1:26">
      <c r="A3" s="496" t="s">
        <v>6</v>
      </c>
      <c r="C3" s="496" t="n"/>
      <c r="D3" s="568" t="n"/>
      <c r="E3" s="570" t="s">
        <v>177</v>
      </c>
      <c r="M3" s="24" t="n"/>
      <c r="N3" s="24" t="n"/>
      <c r="O3" s="195" t="n"/>
      <c r="P3" s="195" t="n"/>
      <c r="Q3" s="243" t="n"/>
      <c r="R3" s="195" t="n"/>
      <c r="S3" s="195" t="n"/>
      <c r="T3" s="24" t="n"/>
      <c r="U3" s="186" t="n"/>
      <c r="V3" s="195" t="n"/>
    </row>
    <row r="4" spans="1:26">
      <c r="A4" s="24" t="s">
        <v>178</v>
      </c>
      <c r="B4" s="24" t="n"/>
      <c r="C4" s="24" t="n"/>
      <c r="D4" s="24" t="s">
        <v>179</v>
      </c>
      <c r="E4" s="24" t="n"/>
      <c r="F4" s="24" t="n"/>
      <c r="G4" s="24" t="n"/>
      <c r="H4" s="24" t="n"/>
      <c r="I4" s="24" t="n"/>
      <c r="J4" s="24" t="n"/>
      <c r="K4" s="24" t="n"/>
      <c r="L4" s="24" t="s">
        <v>180</v>
      </c>
      <c r="M4" s="24" t="n"/>
      <c r="N4" s="24" t="n"/>
      <c r="O4" s="24" t="n"/>
      <c r="P4" s="24" t="n"/>
      <c r="Q4" s="195" t="n"/>
      <c r="R4" s="195" t="n"/>
      <c r="S4" s="195" t="n"/>
      <c r="T4" s="195" t="n"/>
      <c r="U4" s="195" t="n"/>
      <c r="V4" s="195" t="n"/>
    </row>
    <row r="5" spans="1:26">
      <c r="A5" s="24" t="s">
        <v>181</v>
      </c>
      <c r="B5" s="24" t="n"/>
      <c r="C5" s="24" t="n"/>
      <c r="D5" s="24" t="s">
        <v>292</v>
      </c>
      <c r="E5" s="24" t="n"/>
      <c r="F5" s="24" t="n"/>
      <c r="G5" s="24" t="s">
        <v>183</v>
      </c>
      <c r="H5" s="24" t="n"/>
      <c r="I5" s="24" t="n"/>
      <c r="J5" s="24" t="n"/>
      <c r="K5" s="24" t="n"/>
      <c r="L5" s="24" t="s">
        <v>184</v>
      </c>
      <c r="M5" s="24" t="n"/>
      <c r="N5" s="24" t="n"/>
      <c r="O5" s="24" t="n"/>
      <c r="P5" s="24" t="n"/>
      <c r="Q5" s="24" t="n"/>
      <c r="R5" s="186" t="n"/>
      <c r="S5" s="186" t="n"/>
      <c r="T5" s="195" t="n"/>
      <c r="U5" s="195" t="n"/>
      <c r="V5" s="195" t="n"/>
    </row>
    <row r="6" spans="1:26">
      <c r="A6" s="24" t="s">
        <v>185</v>
      </c>
      <c r="B6" s="24" t="n"/>
      <c r="C6" s="24" t="n"/>
      <c r="D6" s="24" t="s">
        <v>186</v>
      </c>
      <c r="E6" s="24" t="n"/>
      <c r="F6" s="24" t="n"/>
      <c r="G6" s="24" t="n"/>
      <c r="H6" s="24" t="n"/>
      <c r="I6" s="24" t="n"/>
      <c r="J6" s="24" t="n"/>
      <c r="K6" s="24" t="n"/>
      <c r="L6" s="24" t="s">
        <v>187</v>
      </c>
      <c r="M6" s="24" t="n"/>
      <c r="N6" s="24" t="n"/>
      <c r="O6" s="24" t="n"/>
      <c r="P6" s="24" t="n"/>
      <c r="Q6" s="24" t="n"/>
      <c r="R6" s="186" t="n"/>
      <c r="S6" s="186" t="n"/>
      <c r="T6" s="195" t="n"/>
      <c r="U6" s="195" t="n"/>
      <c r="V6" s="195" t="n"/>
    </row>
    <row customFormat="1" r="7" s="150" spans="1:26">
      <c r="B7" s="151" t="n"/>
      <c r="C7" s="151" t="n"/>
      <c r="D7" s="151" t="s">
        <v>293</v>
      </c>
      <c r="E7" s="152" t="n"/>
      <c r="F7" s="152" t="n"/>
      <c r="G7" s="23" t="s">
        <v>47</v>
      </c>
      <c r="H7" s="152" t="n"/>
      <c r="I7" s="152" t="n"/>
      <c r="J7" s="152" t="n"/>
      <c r="K7" s="152" t="n"/>
      <c r="L7" s="23" t="n"/>
      <c r="M7" s="23" t="n"/>
      <c r="N7" s="23" t="n"/>
    </row>
    <row customFormat="1" customHeight="1" ht="42" r="8" s="33" spans="1:26">
      <c r="A8" s="244" t="n"/>
      <c r="B8" s="154" t="n"/>
      <c r="C8" s="154" t="n"/>
      <c r="D8" s="245" t="n"/>
      <c r="E8" s="246" t="s">
        <v>59</v>
      </c>
      <c r="F8" s="246" t="s">
        <v>62</v>
      </c>
      <c r="G8" s="246" t="s">
        <v>65</v>
      </c>
      <c r="H8" s="246" t="s">
        <v>68</v>
      </c>
      <c r="I8" s="246" t="s">
        <v>71</v>
      </c>
      <c r="J8" s="247" t="s">
        <v>74</v>
      </c>
      <c r="K8" s="247" t="s">
        <v>76</v>
      </c>
      <c r="L8" s="246" t="s">
        <v>79</v>
      </c>
      <c r="M8" s="248" t="n"/>
      <c r="N8" s="244" t="n"/>
      <c r="O8" s="249" t="n"/>
      <c r="P8" s="250" t="n"/>
      <c r="Q8" s="251" t="n"/>
      <c r="R8" s="154" t="n"/>
      <c r="S8" s="154" t="n"/>
      <c r="T8" s="154" t="n"/>
      <c r="U8" s="158" t="n"/>
      <c r="V8" s="252" t="n"/>
    </row>
    <row customHeight="1" ht="41.25" r="9" s="333" spans="1:26">
      <c r="A9" s="253" t="s">
        <v>189</v>
      </c>
      <c r="B9" s="254" t="s">
        <v>190</v>
      </c>
      <c r="C9" s="299" t="s">
        <v>191</v>
      </c>
      <c r="D9" s="255" t="s">
        <v>192</v>
      </c>
      <c r="E9" s="256" t="n">
        <v>3</v>
      </c>
      <c r="F9" s="256" t="n">
        <v>3</v>
      </c>
      <c r="G9" s="256" t="n">
        <v>3</v>
      </c>
      <c r="H9" s="256" t="n">
        <v>3</v>
      </c>
      <c r="I9" s="256" t="n">
        <v>3</v>
      </c>
      <c r="J9" s="257" t="n">
        <v>2</v>
      </c>
      <c r="K9" s="257" t="n">
        <v>2</v>
      </c>
      <c r="L9" s="256" t="n">
        <v>3</v>
      </c>
      <c r="M9" s="258" t="s">
        <v>193</v>
      </c>
      <c r="N9" s="259" t="s">
        <v>194</v>
      </c>
      <c r="O9" s="260" t="s">
        <v>195</v>
      </c>
      <c r="P9" s="261" t="s">
        <v>196</v>
      </c>
      <c r="Q9" s="262" t="s">
        <v>197</v>
      </c>
      <c r="R9" s="167" t="s">
        <v>198</v>
      </c>
      <c r="S9" s="167" t="s">
        <v>199</v>
      </c>
      <c r="T9" s="167" t="s">
        <v>200</v>
      </c>
      <c r="U9" s="168" t="s">
        <v>201</v>
      </c>
      <c r="V9" s="195" t="n"/>
    </row>
    <row r="10" spans="1:26">
      <c r="A10" s="303" t="n">
        <v>1</v>
      </c>
      <c r="B10" s="304" t="n">
        <v>113215104001</v>
      </c>
      <c r="C10" s="304" t="s">
        <v>37</v>
      </c>
      <c r="D10" s="306" t="s">
        <v>294</v>
      </c>
      <c r="E10" s="263" t="s">
        <v>38</v>
      </c>
      <c r="F10" s="263" t="s">
        <v>208</v>
      </c>
      <c r="G10" s="263" t="s">
        <v>38</v>
      </c>
      <c r="H10" s="263" t="s">
        <v>37</v>
      </c>
      <c r="I10" s="263" t="s">
        <v>38</v>
      </c>
      <c r="J10" s="263" t="s">
        <v>203</v>
      </c>
      <c r="K10" s="263" t="s">
        <v>203</v>
      </c>
      <c r="L10" s="263" t="s">
        <v>37</v>
      </c>
      <c r="M10" s="264" t="n">
        <v>22</v>
      </c>
      <c r="N10" s="264">
        <f>IF(S10=0,22-SUMIF(E10:L10,"U*",$E$9:$L$9),0)</f>
        <v/>
      </c>
      <c r="O10" s="265">
        <f>(SUM(VLOOKUP(E10,$Y$10:$Z$16,2)*E$9,VLOOKUP(F10,$Y$10:$Z$16,2)*F$9,VLOOKUP(G10,$Y$10:$Z$16,2)*G$9,VLOOKUP(H10,$Y$10:$Z$16,2)*H$9,VLOOKUP(I10,$Y$10:$Z$16,2)*I$9,VLOOKUP(J10,$Y$10:$Z$16,2)*J$9,VLOOKUP(K10,$Y$10:$Z$16,2)*K$9,VLOOKUP(L10,$Y$10:$Z$16,2)*L$9))</f>
        <v/>
      </c>
      <c r="P10" s="266">
        <f>O10/N10</f>
        <v/>
      </c>
      <c r="Q10" s="267">
        <f>COUNTIF(E10:L10,"U")</f>
        <v/>
      </c>
      <c r="R10" s="172">
        <f>COUNTIF(E10:L10,"UA")</f>
        <v/>
      </c>
      <c r="S10" s="172">
        <f>COUNTIF(E10:L10,"WH")</f>
        <v/>
      </c>
      <c r="T10" s="172" t="n"/>
      <c r="U10" s="268">
        <f>IF(Q10&lt;&gt;0,"FAIL",IF(R10&gt;0,"AB",IF(S10&gt;0,"WH","PASS")))</f>
        <v/>
      </c>
      <c r="V10" s="269" t="n"/>
      <c r="Y10" s="50" t="s">
        <v>36</v>
      </c>
      <c r="Z10" s="50" t="n">
        <v>9</v>
      </c>
    </row>
    <row r="11" spans="1:26">
      <c r="A11" s="303" t="n">
        <v>2</v>
      </c>
      <c r="B11" s="304" t="n">
        <v>113215104002</v>
      </c>
      <c r="C11" s="304" t="s">
        <v>37</v>
      </c>
      <c r="D11" s="306" t="s">
        <v>296</v>
      </c>
      <c r="E11" s="263" t="s">
        <v>206</v>
      </c>
      <c r="F11" s="263" t="s">
        <v>38</v>
      </c>
      <c r="G11" s="263" t="s">
        <v>206</v>
      </c>
      <c r="H11" s="263" t="s">
        <v>37</v>
      </c>
      <c r="I11" s="263" t="s">
        <v>38</v>
      </c>
      <c r="J11" s="263" t="s">
        <v>203</v>
      </c>
      <c r="K11" s="263" t="s">
        <v>203</v>
      </c>
      <c r="L11" s="263" t="s">
        <v>38</v>
      </c>
      <c r="M11" s="264" t="n">
        <v>22</v>
      </c>
      <c r="N11" s="264">
        <f>IF(S11=0,22-SUMIF(E11:L11,"U*",$E$9:$L$9),0)</f>
        <v/>
      </c>
      <c r="O11" s="265">
        <f>(SUM(VLOOKUP(E11,$Y$10:$Z$16,2)*E$9,VLOOKUP(F11,$Y$10:$Z$16,2)*F$9,VLOOKUP(G11,$Y$10:$Z$16,2)*G$9,VLOOKUP(H11,$Y$10:$Z$16,2)*H$9,VLOOKUP(I11,$Y$10:$Z$16,2)*I$9,VLOOKUP(J11,$Y$10:$Z$16,2)*J$9,VLOOKUP(K11,$Y$10:$Z$16,2)*K$9,VLOOKUP(L11,$Y$10:$Z$16,2)*L$9))</f>
        <v/>
      </c>
      <c r="P11" s="266">
        <f>O11/N11</f>
        <v/>
      </c>
      <c r="Q11" s="267">
        <f>COUNTIF(E11:L11,"U")</f>
        <v/>
      </c>
      <c r="R11" s="172">
        <f>COUNTIF(E11:L11,"UA")</f>
        <v/>
      </c>
      <c r="S11" s="172">
        <f>COUNTIF(E11:L11,"WH")</f>
        <v/>
      </c>
      <c r="T11" s="172" t="n"/>
      <c r="U11" s="268">
        <f>IF(Q11&lt;&gt;0,"FAIL",IF(R11&gt;0,"AB",IF(S11&gt;0,"WH","PASS")))</f>
        <v/>
      </c>
      <c r="V11" s="270" t="n"/>
      <c r="Y11" s="50" t="s">
        <v>37</v>
      </c>
      <c r="Z11" s="50" t="n">
        <v>8</v>
      </c>
    </row>
    <row r="12" spans="1:26">
      <c r="A12" s="303" t="n">
        <v>3</v>
      </c>
      <c r="B12" s="304" t="n">
        <v>113215104003</v>
      </c>
      <c r="C12" s="304" t="s">
        <v>37</v>
      </c>
      <c r="D12" s="306" t="s">
        <v>297</v>
      </c>
      <c r="E12" s="263" t="s">
        <v>208</v>
      </c>
      <c r="F12" s="263" t="s">
        <v>37</v>
      </c>
      <c r="G12" s="263" t="s">
        <v>37</v>
      </c>
      <c r="H12" s="263" t="s">
        <v>37</v>
      </c>
      <c r="I12" s="263" t="s">
        <v>36</v>
      </c>
      <c r="J12" s="263" t="s">
        <v>203</v>
      </c>
      <c r="K12" s="263" t="s">
        <v>203</v>
      </c>
      <c r="L12" s="263" t="s">
        <v>38</v>
      </c>
      <c r="M12" s="264" t="n">
        <v>22</v>
      </c>
      <c r="N12" s="264">
        <f>IF(S12=0,22-SUMIF(E12:L12,"U*",$E$9:$L$9),0)</f>
        <v/>
      </c>
      <c r="O12" s="265">
        <f>(SUM(VLOOKUP(E12,$Y$10:$Z$16,2)*E$9,VLOOKUP(F12,$Y$10:$Z$16,2)*F$9,VLOOKUP(G12,$Y$10:$Z$16,2)*G$9,VLOOKUP(H12,$Y$10:$Z$16,2)*H$9,VLOOKUP(I12,$Y$10:$Z$16,2)*I$9,VLOOKUP(J12,$Y$10:$Z$16,2)*J$9,VLOOKUP(K12,$Y$10:$Z$16,2)*K$9,VLOOKUP(L12,$Y$10:$Z$16,2)*L$9))</f>
        <v/>
      </c>
      <c r="P12" s="266">
        <f>O12/N12</f>
        <v/>
      </c>
      <c r="Q12" s="267">
        <f>COUNTIF(E12:L12,"U")</f>
        <v/>
      </c>
      <c r="R12" s="172">
        <f>COUNTIF(E12:L12,"UA")</f>
        <v/>
      </c>
      <c r="S12" s="172">
        <f>COUNTIF(E12:L12,"WH")</f>
        <v/>
      </c>
      <c r="T12" s="172" t="n"/>
      <c r="U12" s="268">
        <f>IF(Q12&lt;&gt;0,"FAIL",IF(R12&gt;0,"AB",IF(S12&gt;0,"WH","PASS")))</f>
        <v/>
      </c>
      <c r="V12" s="195" t="n"/>
      <c r="Y12" s="50" t="s">
        <v>38</v>
      </c>
      <c r="Z12" s="50" t="n">
        <v>7</v>
      </c>
    </row>
    <row r="13" spans="1:26">
      <c r="A13" s="303" t="n">
        <v>4</v>
      </c>
      <c r="B13" s="304" t="n">
        <v>113215104007</v>
      </c>
      <c r="C13" s="304" t="s">
        <v>37</v>
      </c>
      <c r="D13" s="307" t="s">
        <v>298</v>
      </c>
      <c r="E13" s="263" t="s">
        <v>205</v>
      </c>
      <c r="F13" s="263" t="s">
        <v>38</v>
      </c>
      <c r="G13" s="263" t="s">
        <v>208</v>
      </c>
      <c r="H13" s="263" t="s">
        <v>38</v>
      </c>
      <c r="I13" s="263" t="s">
        <v>38</v>
      </c>
      <c r="J13" s="263" t="s">
        <v>36</v>
      </c>
      <c r="K13" s="263" t="s">
        <v>203</v>
      </c>
      <c r="L13" s="263" t="s">
        <v>208</v>
      </c>
      <c r="M13" s="264" t="n">
        <v>22</v>
      </c>
      <c r="N13" s="264">
        <f>IF(S13=0,22-SUMIF(E13:L13,"U*",$E$9:$L$9),0)</f>
        <v/>
      </c>
      <c r="O13" s="265">
        <f>(SUM(VLOOKUP(E13,$Y$10:$Z$16,2)*E$9,VLOOKUP(F13,$Y$10:$Z$16,2)*F$9,VLOOKUP(G13,$Y$10:$Z$16,2)*G$9,VLOOKUP(H13,$Y$10:$Z$16,2)*H$9,VLOOKUP(I13,$Y$10:$Z$16,2)*I$9,VLOOKUP(J13,$Y$10:$Z$16,2)*J$9,VLOOKUP(K13,$Y$10:$Z$16,2)*K$9,VLOOKUP(L13,$Y$10:$Z$16,2)*L$9))</f>
        <v/>
      </c>
      <c r="P13" s="266">
        <f>O13/N13</f>
        <v/>
      </c>
      <c r="Q13" s="267">
        <f>COUNTIF(E13:L13,"U")</f>
        <v/>
      </c>
      <c r="R13" s="172">
        <f>COUNTIF(E13:L13,"UA")</f>
        <v/>
      </c>
      <c r="S13" s="172">
        <f>COUNTIF(E13:L13,"WH")</f>
        <v/>
      </c>
      <c r="T13" s="172" t="n"/>
      <c r="U13" s="268">
        <f>IF(Q13&lt;&gt;0,"FAIL",IF(R13&gt;0,"AB",IF(S13&gt;0,"WH","PASS")))</f>
        <v/>
      </c>
      <c r="V13" s="195" t="n"/>
      <c r="Y13" s="50" t="s">
        <v>208</v>
      </c>
      <c r="Z13" s="50" t="n">
        <v>6</v>
      </c>
    </row>
    <row r="14" spans="1:26">
      <c r="A14" s="303" t="n">
        <v>5</v>
      </c>
      <c r="B14" s="304" t="n">
        <v>113215104008</v>
      </c>
      <c r="C14" s="304" t="s">
        <v>37</v>
      </c>
      <c r="D14" s="306" t="s">
        <v>299</v>
      </c>
      <c r="E14" s="263" t="s">
        <v>38</v>
      </c>
      <c r="F14" s="263" t="s">
        <v>38</v>
      </c>
      <c r="G14" s="263" t="s">
        <v>38</v>
      </c>
      <c r="H14" s="263" t="s">
        <v>38</v>
      </c>
      <c r="I14" s="263" t="s">
        <v>37</v>
      </c>
      <c r="J14" s="263" t="s">
        <v>36</v>
      </c>
      <c r="K14" s="263" t="s">
        <v>203</v>
      </c>
      <c r="L14" s="263" t="s">
        <v>37</v>
      </c>
      <c r="M14" s="264" t="n">
        <v>22</v>
      </c>
      <c r="N14" s="264">
        <f>IF(S14=0,22-SUMIF(E14:L14,"U*",$E$9:$L$9),0)</f>
        <v/>
      </c>
      <c r="O14" s="265">
        <f>(SUM(VLOOKUP(E14,$Y$10:$Z$16,2)*E$9,VLOOKUP(F14,$Y$10:$Z$16,2)*F$9,VLOOKUP(G14,$Y$10:$Z$16,2)*G$9,VLOOKUP(H14,$Y$10:$Z$16,2)*H$9,VLOOKUP(I14,$Y$10:$Z$16,2)*I$9,VLOOKUP(J14,$Y$10:$Z$16,2)*J$9,VLOOKUP(K14,$Y$10:$Z$16,2)*K$9,VLOOKUP(L14,$Y$10:$Z$16,2)*L$9))</f>
        <v/>
      </c>
      <c r="P14" s="266">
        <f>O14/N14</f>
        <v/>
      </c>
      <c r="Q14" s="267">
        <f>COUNTIF(E14:L14,"U")</f>
        <v/>
      </c>
      <c r="R14" s="172">
        <f>COUNTIF(E14:L14,"UA")</f>
        <v/>
      </c>
      <c r="S14" s="172">
        <f>COUNTIF(E14:L14,"WH")</f>
        <v/>
      </c>
      <c r="T14" s="172" t="n"/>
      <c r="U14" s="268">
        <f>IF(Q14&lt;&gt;0,"FAIL",IF(R14&gt;0,"AB",IF(S14&gt;0,"WH","PASS")))</f>
        <v/>
      </c>
      <c r="V14" s="195" t="n"/>
      <c r="Y14" s="50" t="s">
        <v>206</v>
      </c>
      <c r="Z14" s="50" t="n">
        <v>5</v>
      </c>
    </row>
    <row r="15" spans="1:26">
      <c r="A15" s="303" t="n">
        <v>6</v>
      </c>
      <c r="B15" s="304" t="n">
        <v>113215104010</v>
      </c>
      <c r="C15" s="304" t="s">
        <v>37</v>
      </c>
      <c r="D15" s="306" t="s">
        <v>300</v>
      </c>
      <c r="E15" s="263" t="s">
        <v>208</v>
      </c>
      <c r="F15" s="263" t="s">
        <v>206</v>
      </c>
      <c r="G15" s="263" t="s">
        <v>208</v>
      </c>
      <c r="H15" s="263" t="s">
        <v>206</v>
      </c>
      <c r="I15" s="263" t="s">
        <v>206</v>
      </c>
      <c r="J15" s="263" t="s">
        <v>36</v>
      </c>
      <c r="K15" s="263" t="s">
        <v>36</v>
      </c>
      <c r="L15" s="263" t="s">
        <v>38</v>
      </c>
      <c r="M15" s="264" t="n">
        <v>22</v>
      </c>
      <c r="N15" s="264">
        <f>IF(S15=0,22-SUMIF(E15:L15,"U*",$E$9:$L$9),0)</f>
        <v/>
      </c>
      <c r="O15" s="265">
        <f>(SUM(VLOOKUP(E15,$Y$10:$Z$16,2)*E$9,VLOOKUP(F15,$Y$10:$Z$16,2)*F$9,VLOOKUP(G15,$Y$10:$Z$16,2)*G$9,VLOOKUP(H15,$Y$10:$Z$16,2)*H$9,VLOOKUP(I15,$Y$10:$Z$16,2)*I$9,VLOOKUP(J15,$Y$10:$Z$16,2)*J$9,VLOOKUP(K15,$Y$10:$Z$16,2)*K$9,VLOOKUP(L15,$Y$10:$Z$16,2)*L$9))</f>
        <v/>
      </c>
      <c r="P15" s="266">
        <f>O15/N15</f>
        <v/>
      </c>
      <c r="Q15" s="267">
        <f>COUNTIF(E15:L15,"U")</f>
        <v/>
      </c>
      <c r="R15" s="172">
        <f>COUNTIF(E15:L15,"UA")</f>
        <v/>
      </c>
      <c r="S15" s="172">
        <f>COUNTIF(E15:L15,"WH")</f>
        <v/>
      </c>
      <c r="T15" s="172" t="n"/>
      <c r="U15" s="268">
        <f>IF(Q15&lt;&gt;0,"FAIL",IF(R15&gt;0,"AB",IF(S15&gt;0,"WH","PASS")))</f>
        <v/>
      </c>
      <c r="V15" s="195" t="n"/>
      <c r="Y15" s="50" t="s">
        <v>203</v>
      </c>
      <c r="Z15" s="50" t="n">
        <v>10</v>
      </c>
    </row>
    <row r="16" spans="1:26">
      <c r="A16" s="303" t="n">
        <v>7</v>
      </c>
      <c r="B16" s="304" t="n">
        <v>113215104012</v>
      </c>
      <c r="C16" s="304" t="s">
        <v>37</v>
      </c>
      <c r="D16" s="306" t="s">
        <v>301</v>
      </c>
      <c r="E16" s="263" t="s">
        <v>38</v>
      </c>
      <c r="F16" s="263" t="s">
        <v>38</v>
      </c>
      <c r="G16" s="263" t="s">
        <v>38</v>
      </c>
      <c r="H16" s="263" t="s">
        <v>37</v>
      </c>
      <c r="I16" s="263" t="s">
        <v>36</v>
      </c>
      <c r="J16" s="263" t="s">
        <v>203</v>
      </c>
      <c r="K16" s="263" t="s">
        <v>203</v>
      </c>
      <c r="L16" s="263" t="s">
        <v>37</v>
      </c>
      <c r="M16" s="264" t="n">
        <v>22</v>
      </c>
      <c r="N16" s="264">
        <f>IF(S16=0,22-SUMIF(E16:L16,"U*",$E$9:$L$9),0)</f>
        <v/>
      </c>
      <c r="O16" s="265">
        <f>(SUM(VLOOKUP(E16,$Y$10:$Z$16,2)*E$9,VLOOKUP(F16,$Y$10:$Z$16,2)*F$9,VLOOKUP(G16,$Y$10:$Z$16,2)*G$9,VLOOKUP(H16,$Y$10:$Z$16,2)*H$9,VLOOKUP(I16,$Y$10:$Z$16,2)*I$9,VLOOKUP(J16,$Y$10:$Z$16,2)*J$9,VLOOKUP(K16,$Y$10:$Z$16,2)*K$9,VLOOKUP(L16,$Y$10:$Z$16,2)*L$9))</f>
        <v/>
      </c>
      <c r="P16" s="266">
        <f>O16/N16</f>
        <v/>
      </c>
      <c r="Q16" s="267">
        <f>COUNTIF(E16:L16,"U")</f>
        <v/>
      </c>
      <c r="R16" s="172">
        <f>COUNTIF(E16:L16,"UA")</f>
        <v/>
      </c>
      <c r="S16" s="172">
        <f>COUNTIF(E16:L16,"WH")</f>
        <v/>
      </c>
      <c r="T16" s="172" t="n"/>
      <c r="U16" s="268">
        <f>IF(Q16&lt;&gt;0,"FAIL",IF(R16&gt;0,"AB",IF(S16&gt;0,"WH","PASS")))</f>
        <v/>
      </c>
      <c r="V16" s="195" t="n"/>
      <c r="Y16" s="179" t="s">
        <v>205</v>
      </c>
      <c r="Z16" s="54" t="n">
        <v>0</v>
      </c>
    </row>
    <row customHeight="1" ht="24" r="17" s="333" spans="1:26">
      <c r="A17" s="303" t="n">
        <v>8</v>
      </c>
      <c r="B17" s="304" t="n">
        <v>113215104017</v>
      </c>
      <c r="C17" s="304" t="s">
        <v>37</v>
      </c>
      <c r="D17" s="307" t="s">
        <v>302</v>
      </c>
      <c r="E17" s="263" t="s">
        <v>205</v>
      </c>
      <c r="F17" s="263" t="s">
        <v>205</v>
      </c>
      <c r="G17" s="263" t="s">
        <v>206</v>
      </c>
      <c r="H17" s="263" t="s">
        <v>206</v>
      </c>
      <c r="I17" s="263" t="s">
        <v>205</v>
      </c>
      <c r="J17" s="263" t="s">
        <v>37</v>
      </c>
      <c r="K17" s="263" t="s">
        <v>37</v>
      </c>
      <c r="L17" s="263" t="s">
        <v>206</v>
      </c>
      <c r="M17" s="264" t="n">
        <v>22</v>
      </c>
      <c r="N17" s="264">
        <f>IF(S17=0,22-SUMIF(E17:L17,"U*",$E$9:$L$9),0)</f>
        <v/>
      </c>
      <c r="O17" s="265">
        <f>(SUM(VLOOKUP(E17,$Y$10:$Z$16,2)*E$9,VLOOKUP(F17,$Y$10:$Z$16,2)*F$9,VLOOKUP(G17,$Y$10:$Z$16,2)*G$9,VLOOKUP(H17,$Y$10:$Z$16,2)*H$9,VLOOKUP(I17,$Y$10:$Z$16,2)*I$9,VLOOKUP(J17,$Y$10:$Z$16,2)*J$9,VLOOKUP(K17,$Y$10:$Z$16,2)*K$9,VLOOKUP(L17,$Y$10:$Z$16,2)*L$9))</f>
        <v/>
      </c>
      <c r="P17" s="266">
        <f>O17/N17</f>
        <v/>
      </c>
      <c r="Q17" s="267">
        <f>COUNTIF(E17:L17,"U")</f>
        <v/>
      </c>
      <c r="R17" s="172">
        <f>COUNTIF(E17:L17,"UA")</f>
        <v/>
      </c>
      <c r="S17" s="172">
        <f>COUNTIF(E17:L17,"WH")</f>
        <v/>
      </c>
      <c r="T17" s="172" t="n"/>
      <c r="U17" s="268">
        <f>IF(Q17&lt;&gt;0,"FAIL",IF(R17&gt;0,"AB",IF(S17&gt;0,"WH","PASS")))</f>
        <v/>
      </c>
      <c r="V17" s="195" t="n"/>
    </row>
    <row r="18" spans="1:26">
      <c r="A18" s="303" t="n">
        <v>9</v>
      </c>
      <c r="B18" s="304" t="n">
        <v>113215104026</v>
      </c>
      <c r="C18" s="304" t="s">
        <v>37</v>
      </c>
      <c r="D18" s="307" t="s">
        <v>303</v>
      </c>
      <c r="E18" s="263" t="s">
        <v>205</v>
      </c>
      <c r="F18" s="263" t="s">
        <v>38</v>
      </c>
      <c r="G18" s="263" t="s">
        <v>36</v>
      </c>
      <c r="H18" s="263" t="s">
        <v>37</v>
      </c>
      <c r="I18" s="263" t="s">
        <v>37</v>
      </c>
      <c r="J18" s="263" t="s">
        <v>203</v>
      </c>
      <c r="K18" s="263" t="s">
        <v>203</v>
      </c>
      <c r="L18" s="263" t="s">
        <v>38</v>
      </c>
      <c r="M18" s="264" t="n">
        <v>22</v>
      </c>
      <c r="N18" s="264">
        <f>IF(S18=0,22-SUMIF(E18:L18,"U*",$E$9:$L$9),0)</f>
        <v/>
      </c>
      <c r="O18" s="265">
        <f>(SUM(VLOOKUP(E18,$Y$10:$Z$16,2)*E$9,VLOOKUP(F18,$Y$10:$Z$16,2)*F$9,VLOOKUP(G18,$Y$10:$Z$16,2)*G$9,VLOOKUP(H18,$Y$10:$Z$16,2)*H$9,VLOOKUP(I18,$Y$10:$Z$16,2)*I$9,VLOOKUP(J18,$Y$10:$Z$16,2)*J$9,VLOOKUP(K18,$Y$10:$Z$16,2)*K$9,VLOOKUP(L18,$Y$10:$Z$16,2)*L$9))</f>
        <v/>
      </c>
      <c r="P18" s="266">
        <f>O18/N18</f>
        <v/>
      </c>
      <c r="Q18" s="267">
        <f>COUNTIF(E18:L18,"U")</f>
        <v/>
      </c>
      <c r="R18" s="172">
        <f>COUNTIF(E18:L18,"UA")</f>
        <v/>
      </c>
      <c r="S18" s="172">
        <f>COUNTIF(E18:L18,"WH")</f>
        <v/>
      </c>
      <c r="T18" s="172" t="n"/>
      <c r="U18" s="268">
        <f>IF(Q18&lt;&gt;0,"FAIL",IF(R18&gt;0,"AB",IF(S18&gt;0,"WH","PASS")))</f>
        <v/>
      </c>
      <c r="V18" s="195" t="n"/>
    </row>
    <row r="19" spans="1:26">
      <c r="A19" s="303" t="n">
        <v>10</v>
      </c>
      <c r="B19" s="304" t="n">
        <v>113215104028</v>
      </c>
      <c r="C19" s="304" t="s">
        <v>37</v>
      </c>
      <c r="D19" s="306" t="s">
        <v>304</v>
      </c>
      <c r="E19" s="263" t="s">
        <v>208</v>
      </c>
      <c r="F19" s="263" t="s">
        <v>37</v>
      </c>
      <c r="G19" s="263" t="s">
        <v>208</v>
      </c>
      <c r="H19" s="263" t="s">
        <v>38</v>
      </c>
      <c r="I19" s="263" t="s">
        <v>38</v>
      </c>
      <c r="J19" s="263" t="s">
        <v>36</v>
      </c>
      <c r="K19" s="263" t="s">
        <v>36</v>
      </c>
      <c r="L19" s="263" t="s">
        <v>38</v>
      </c>
      <c r="M19" s="264" t="n">
        <v>22</v>
      </c>
      <c r="N19" s="264">
        <f>IF(S19=0,22-SUMIF(E19:L19,"U*",$E$9:$L$9),0)</f>
        <v/>
      </c>
      <c r="O19" s="265">
        <f>(SUM(VLOOKUP(E19,$Y$10:$Z$16,2)*E$9,VLOOKUP(F19,$Y$10:$Z$16,2)*F$9,VLOOKUP(G19,$Y$10:$Z$16,2)*G$9,VLOOKUP(H19,$Y$10:$Z$16,2)*H$9,VLOOKUP(I19,$Y$10:$Z$16,2)*I$9,VLOOKUP(J19,$Y$10:$Z$16,2)*J$9,VLOOKUP(K19,$Y$10:$Z$16,2)*K$9,VLOOKUP(L19,$Y$10:$Z$16,2)*L$9))</f>
        <v/>
      </c>
      <c r="P19" s="266">
        <f>O19/N19</f>
        <v/>
      </c>
      <c r="Q19" s="267">
        <f>COUNTIF(E19:L19,"U")</f>
        <v/>
      </c>
      <c r="R19" s="172">
        <f>COUNTIF(E19:L19,"UA")</f>
        <v/>
      </c>
      <c r="S19" s="172">
        <f>COUNTIF(E19:L19,"WH")</f>
        <v/>
      </c>
      <c r="T19" s="172" t="n"/>
      <c r="U19" s="268">
        <f>IF(Q19&lt;&gt;0,"FAIL",IF(R19&gt;0,"AB",IF(S19&gt;0,"WH","PASS")))</f>
        <v/>
      </c>
      <c r="V19" s="195" t="n"/>
    </row>
    <row r="20" spans="1:26">
      <c r="A20" s="303" t="n">
        <v>11</v>
      </c>
      <c r="B20" s="304" t="n">
        <v>113215104034</v>
      </c>
      <c r="C20" s="304" t="s">
        <v>37</v>
      </c>
      <c r="D20" s="306" t="s">
        <v>218</v>
      </c>
      <c r="E20" s="263" t="s">
        <v>37</v>
      </c>
      <c r="F20" s="263" t="s">
        <v>37</v>
      </c>
      <c r="G20" s="263" t="s">
        <v>38</v>
      </c>
      <c r="H20" s="263" t="s">
        <v>37</v>
      </c>
      <c r="I20" s="263" t="s">
        <v>37</v>
      </c>
      <c r="J20" s="263" t="s">
        <v>203</v>
      </c>
      <c r="K20" s="263" t="s">
        <v>203</v>
      </c>
      <c r="L20" s="263" t="s">
        <v>37</v>
      </c>
      <c r="M20" s="264" t="n">
        <v>22</v>
      </c>
      <c r="N20" s="264">
        <f>IF(S20=0,22-SUMIF(E20:L20,"U*",$E$9:$L$9),0)</f>
        <v/>
      </c>
      <c r="O20" s="265">
        <f>(SUM(VLOOKUP(E20,$Y$10:$Z$16,2)*E$9,VLOOKUP(F20,$Y$10:$Z$16,2)*F$9,VLOOKUP(G20,$Y$10:$Z$16,2)*G$9,VLOOKUP(H20,$Y$10:$Z$16,2)*H$9,VLOOKUP(I20,$Y$10:$Z$16,2)*I$9,VLOOKUP(J20,$Y$10:$Z$16,2)*J$9,VLOOKUP(K20,$Y$10:$Z$16,2)*K$9,VLOOKUP(L20,$Y$10:$Z$16,2)*L$9))</f>
        <v/>
      </c>
      <c r="P20" s="266">
        <f>O20/N20</f>
        <v/>
      </c>
      <c r="Q20" s="267">
        <f>COUNTIF(E20:L20,"U")</f>
        <v/>
      </c>
      <c r="R20" s="172">
        <f>COUNTIF(E20:L20,"UA")</f>
        <v/>
      </c>
      <c r="S20" s="172">
        <f>COUNTIF(E20:L20,"WH")</f>
        <v/>
      </c>
      <c r="T20" s="172" t="n"/>
      <c r="U20" s="268">
        <f>IF(Q20&lt;&gt;0,"FAIL",IF(R20&gt;0,"AB",IF(S20&gt;0,"WH","PASS")))</f>
        <v/>
      </c>
      <c r="V20" s="271" t="n"/>
    </row>
    <row r="21" spans="1:26">
      <c r="A21" s="303" t="n">
        <v>12</v>
      </c>
      <c r="B21" s="304" t="n">
        <v>113215104036</v>
      </c>
      <c r="C21" s="304" t="s">
        <v>37</v>
      </c>
      <c r="D21" s="306" t="s">
        <v>305</v>
      </c>
      <c r="E21" s="263" t="s">
        <v>37</v>
      </c>
      <c r="F21" s="263" t="s">
        <v>36</v>
      </c>
      <c r="G21" s="263" t="s">
        <v>206</v>
      </c>
      <c r="H21" s="263" t="s">
        <v>36</v>
      </c>
      <c r="I21" s="263" t="s">
        <v>37</v>
      </c>
      <c r="J21" s="263" t="s">
        <v>203</v>
      </c>
      <c r="K21" s="263" t="s">
        <v>203</v>
      </c>
      <c r="L21" s="263" t="s">
        <v>37</v>
      </c>
      <c r="M21" s="264" t="n">
        <v>22</v>
      </c>
      <c r="N21" s="264">
        <f>IF(S21=0,22-SUMIF(E21:L21,"U*",$E$9:$L$9),0)</f>
        <v/>
      </c>
      <c r="O21" s="265">
        <f>(SUM(VLOOKUP(E21,$Y$10:$Z$16,2)*E$9,VLOOKUP(F21,$Y$10:$Z$16,2)*F$9,VLOOKUP(G21,$Y$10:$Z$16,2)*G$9,VLOOKUP(H21,$Y$10:$Z$16,2)*H$9,VLOOKUP(I21,$Y$10:$Z$16,2)*I$9,VLOOKUP(J21,$Y$10:$Z$16,2)*J$9,VLOOKUP(K21,$Y$10:$Z$16,2)*K$9,VLOOKUP(L21,$Y$10:$Z$16,2)*L$9))</f>
        <v/>
      </c>
      <c r="P21" s="266">
        <f>O21/N21</f>
        <v/>
      </c>
      <c r="Q21" s="267">
        <f>COUNTIF(E21:L21,"U")</f>
        <v/>
      </c>
      <c r="R21" s="172">
        <f>COUNTIF(E21:L21,"UA")</f>
        <v/>
      </c>
      <c r="S21" s="172">
        <f>COUNTIF(E21:L21,"WH")</f>
        <v/>
      </c>
      <c r="T21" s="172" t="n"/>
      <c r="U21" s="268">
        <f>IF(Q21&lt;&gt;0,"FAIL",IF(R21&gt;0,"AB",IF(S21&gt;0,"WH","PASS")))</f>
        <v/>
      </c>
      <c r="V21" s="272" t="n"/>
    </row>
    <row r="22" spans="1:26">
      <c r="A22" s="303" t="n">
        <v>13</v>
      </c>
      <c r="B22" s="304" t="n">
        <v>113215104037</v>
      </c>
      <c r="C22" s="304" t="s">
        <v>37</v>
      </c>
      <c r="D22" s="307" t="s">
        <v>306</v>
      </c>
      <c r="E22" s="263" t="s">
        <v>208</v>
      </c>
      <c r="F22" s="263" t="s">
        <v>38</v>
      </c>
      <c r="G22" s="263" t="s">
        <v>208</v>
      </c>
      <c r="H22" s="263" t="s">
        <v>37</v>
      </c>
      <c r="I22" s="263" t="s">
        <v>206</v>
      </c>
      <c r="J22" s="263" t="s">
        <v>203</v>
      </c>
      <c r="K22" s="263" t="s">
        <v>203</v>
      </c>
      <c r="L22" s="263" t="s">
        <v>38</v>
      </c>
      <c r="M22" s="264" t="n">
        <v>22</v>
      </c>
      <c r="N22" s="264">
        <f>IF(S22=0,22-SUMIF(E22:L22,"U*",$E$9:$L$9),0)</f>
        <v/>
      </c>
      <c r="O22" s="265">
        <f>(SUM(VLOOKUP(E22,$Y$10:$Z$16,2)*E$9,VLOOKUP(F22,$Y$10:$Z$16,2)*F$9,VLOOKUP(G22,$Y$10:$Z$16,2)*G$9,VLOOKUP(H22,$Y$10:$Z$16,2)*H$9,VLOOKUP(I22,$Y$10:$Z$16,2)*I$9,VLOOKUP(J22,$Y$10:$Z$16,2)*J$9,VLOOKUP(K22,$Y$10:$Z$16,2)*K$9,VLOOKUP(L22,$Y$10:$Z$16,2)*L$9))</f>
        <v/>
      </c>
      <c r="P22" s="266">
        <f>O22/N22</f>
        <v/>
      </c>
      <c r="Q22" s="267">
        <f>COUNTIF(E22:L22,"U")</f>
        <v/>
      </c>
      <c r="R22" s="172">
        <f>COUNTIF(E22:L22,"UA")</f>
        <v/>
      </c>
      <c r="S22" s="172">
        <f>COUNTIF(E22:L22,"WH")</f>
        <v/>
      </c>
      <c r="T22" s="172" t="n"/>
      <c r="U22" s="268">
        <f>IF(Q22&lt;&gt;0,"FAIL",IF(R22&gt;0,"AB",IF(S22&gt;0,"WH","PASS")))</f>
        <v/>
      </c>
      <c r="V22" s="195" t="n"/>
    </row>
    <row r="23" spans="1:26">
      <c r="A23" s="303" t="n">
        <v>14</v>
      </c>
      <c r="B23" s="304" t="n">
        <v>113215104038</v>
      </c>
      <c r="C23" s="304" t="s">
        <v>37</v>
      </c>
      <c r="D23" s="306" t="s">
        <v>307</v>
      </c>
      <c r="E23" s="263" t="s">
        <v>205</v>
      </c>
      <c r="F23" s="263" t="s">
        <v>206</v>
      </c>
      <c r="G23" s="263" t="s">
        <v>206</v>
      </c>
      <c r="H23" s="263" t="s">
        <v>38</v>
      </c>
      <c r="I23" s="263" t="s">
        <v>37</v>
      </c>
      <c r="J23" s="263" t="s">
        <v>203</v>
      </c>
      <c r="K23" s="263" t="s">
        <v>203</v>
      </c>
      <c r="L23" s="263" t="s">
        <v>206</v>
      </c>
      <c r="M23" s="264" t="n">
        <v>22</v>
      </c>
      <c r="N23" s="264">
        <f>IF(S23=0,22-SUMIF(E23:L23,"U*",$E$9:$L$9),0)</f>
        <v/>
      </c>
      <c r="O23" s="265">
        <f>(SUM(VLOOKUP(E23,$Y$10:$Z$16,2)*E$9,VLOOKUP(F23,$Y$10:$Z$16,2)*F$9,VLOOKUP(G23,$Y$10:$Z$16,2)*G$9,VLOOKUP(H23,$Y$10:$Z$16,2)*H$9,VLOOKUP(I23,$Y$10:$Z$16,2)*I$9,VLOOKUP(J23,$Y$10:$Z$16,2)*J$9,VLOOKUP(K23,$Y$10:$Z$16,2)*K$9,VLOOKUP(L23,$Y$10:$Z$16,2)*L$9))</f>
        <v/>
      </c>
      <c r="P23" s="266">
        <f>O23/N23</f>
        <v/>
      </c>
      <c r="Q23" s="267">
        <f>COUNTIF(E23:L23,"U")</f>
        <v/>
      </c>
      <c r="R23" s="172">
        <f>COUNTIF(E23:L23,"UA")</f>
        <v/>
      </c>
      <c r="S23" s="172">
        <f>COUNTIF(E23:L23,"WH")</f>
        <v/>
      </c>
      <c r="T23" s="172" t="n"/>
      <c r="U23" s="268">
        <f>IF(Q23&lt;&gt;0,"FAIL",IF(R23&gt;0,"AB",IF(S23&gt;0,"WH","PASS")))</f>
        <v/>
      </c>
      <c r="V23" s="195" t="n"/>
    </row>
    <row r="24" spans="1:26">
      <c r="A24" s="303" t="n">
        <v>15</v>
      </c>
      <c r="B24" s="304" t="n">
        <v>113215104039</v>
      </c>
      <c r="C24" s="304" t="s">
        <v>37</v>
      </c>
      <c r="D24" s="306" t="s">
        <v>308</v>
      </c>
      <c r="E24" s="263" t="s">
        <v>206</v>
      </c>
      <c r="F24" s="263" t="s">
        <v>38</v>
      </c>
      <c r="G24" s="263" t="s">
        <v>208</v>
      </c>
      <c r="H24" s="263" t="s">
        <v>37</v>
      </c>
      <c r="I24" s="263" t="s">
        <v>36</v>
      </c>
      <c r="J24" s="263" t="s">
        <v>203</v>
      </c>
      <c r="K24" s="263" t="s">
        <v>203</v>
      </c>
      <c r="L24" s="263" t="s">
        <v>38</v>
      </c>
      <c r="M24" s="264" t="n">
        <v>22</v>
      </c>
      <c r="N24" s="264">
        <f>IF(S24=0,22-SUMIF(E24:L24,"U*",$E$9:$L$9),0)</f>
        <v/>
      </c>
      <c r="O24" s="265">
        <f>(SUM(VLOOKUP(E24,$Y$10:$Z$16,2)*E$9,VLOOKUP(F24,$Y$10:$Z$16,2)*F$9,VLOOKUP(G24,$Y$10:$Z$16,2)*G$9,VLOOKUP(H24,$Y$10:$Z$16,2)*H$9,VLOOKUP(I24,$Y$10:$Z$16,2)*I$9,VLOOKUP(J24,$Y$10:$Z$16,2)*J$9,VLOOKUP(K24,$Y$10:$Z$16,2)*K$9,VLOOKUP(L24,$Y$10:$Z$16,2)*L$9))</f>
        <v/>
      </c>
      <c r="P24" s="266">
        <f>O24/N24</f>
        <v/>
      </c>
      <c r="Q24" s="267">
        <f>COUNTIF(E24:L24,"U")</f>
        <v/>
      </c>
      <c r="R24" s="172">
        <f>COUNTIF(E24:L24,"UA")</f>
        <v/>
      </c>
      <c r="S24" s="172">
        <f>COUNTIF(E24:L24,"WH")</f>
        <v/>
      </c>
      <c r="T24" s="172" t="n"/>
      <c r="U24" s="268">
        <f>IF(Q24&lt;&gt;0,"FAIL",IF(R24&gt;0,"AB",IF(S24&gt;0,"WH","PASS")))</f>
        <v/>
      </c>
      <c r="V24" s="195" t="n"/>
    </row>
    <row r="25" spans="1:26">
      <c r="A25" s="303" t="n">
        <v>16</v>
      </c>
      <c r="B25" s="304" t="n">
        <v>113215104041</v>
      </c>
      <c r="C25" s="304" t="s">
        <v>37</v>
      </c>
      <c r="D25" s="307" t="s">
        <v>309</v>
      </c>
      <c r="E25" s="263" t="s">
        <v>205</v>
      </c>
      <c r="F25" s="263" t="s">
        <v>38</v>
      </c>
      <c r="G25" s="263" t="s">
        <v>208</v>
      </c>
      <c r="H25" s="263" t="s">
        <v>208</v>
      </c>
      <c r="I25" s="263" t="s">
        <v>206</v>
      </c>
      <c r="J25" s="263" t="s">
        <v>36</v>
      </c>
      <c r="K25" s="263" t="s">
        <v>36</v>
      </c>
      <c r="L25" s="263" t="s">
        <v>206</v>
      </c>
      <c r="M25" s="264" t="n">
        <v>22</v>
      </c>
      <c r="N25" s="264">
        <f>IF(S25=0,22-SUMIF(E25:L25,"U*",$E$9:$L$9),0)</f>
        <v/>
      </c>
      <c r="O25" s="265">
        <f>(SUM(VLOOKUP(E25,$Y$10:$Z$16,2)*E$9,VLOOKUP(F25,$Y$10:$Z$16,2)*F$9,VLOOKUP(G25,$Y$10:$Z$16,2)*G$9,VLOOKUP(H25,$Y$10:$Z$16,2)*H$9,VLOOKUP(I25,$Y$10:$Z$16,2)*I$9,VLOOKUP(J25,$Y$10:$Z$16,2)*J$9,VLOOKUP(K25,$Y$10:$Z$16,2)*K$9,VLOOKUP(L25,$Y$10:$Z$16,2)*L$9))</f>
        <v/>
      </c>
      <c r="P25" s="266">
        <f>O25/N25</f>
        <v/>
      </c>
      <c r="Q25" s="267">
        <f>COUNTIF(E25:L25,"U")</f>
        <v/>
      </c>
      <c r="R25" s="172">
        <f>COUNTIF(E25:L25,"UA")</f>
        <v/>
      </c>
      <c r="S25" s="172">
        <f>COUNTIF(E25:L25,"WH")</f>
        <v/>
      </c>
      <c r="T25" s="172" t="n"/>
      <c r="U25" s="268">
        <f>IF(Q25&lt;&gt;0,"FAIL",IF(R25&gt;0,"AB",IF(S25&gt;0,"WH","PASS")))</f>
        <v/>
      </c>
      <c r="V25" s="195" t="n"/>
    </row>
    <row r="26" spans="1:26">
      <c r="A26" s="303" t="n">
        <v>17</v>
      </c>
      <c r="B26" s="304" t="n">
        <v>113215104043</v>
      </c>
      <c r="C26" s="304" t="s">
        <v>37</v>
      </c>
      <c r="D26" s="307" t="s">
        <v>310</v>
      </c>
      <c r="E26" s="263" t="s">
        <v>205</v>
      </c>
      <c r="F26" s="263" t="s">
        <v>205</v>
      </c>
      <c r="G26" s="263" t="s">
        <v>206</v>
      </c>
      <c r="H26" s="263" t="s">
        <v>206</v>
      </c>
      <c r="I26" s="263" t="s">
        <v>206</v>
      </c>
      <c r="J26" s="263" t="s">
        <v>36</v>
      </c>
      <c r="K26" s="263" t="s">
        <v>36</v>
      </c>
      <c r="L26" s="263" t="s">
        <v>205</v>
      </c>
      <c r="M26" s="264" t="n">
        <v>22</v>
      </c>
      <c r="N26" s="264">
        <f>IF(S26=0,22-SUMIF(E26:L26,"U*",$E$9:$L$9),0)</f>
        <v/>
      </c>
      <c r="O26" s="265">
        <f>(SUM(VLOOKUP(E26,$Y$10:$Z$16,2)*E$9,VLOOKUP(F26,$Y$10:$Z$16,2)*F$9,VLOOKUP(G26,$Y$10:$Z$16,2)*G$9,VLOOKUP(H26,$Y$10:$Z$16,2)*H$9,VLOOKUP(I26,$Y$10:$Z$16,2)*I$9,VLOOKUP(J26,$Y$10:$Z$16,2)*J$9,VLOOKUP(K26,$Y$10:$Z$16,2)*K$9,VLOOKUP(L26,$Y$10:$Z$16,2)*L$9))</f>
        <v/>
      </c>
      <c r="P26" s="266">
        <f>O26/N26</f>
        <v/>
      </c>
      <c r="Q26" s="267">
        <f>COUNTIF(E26:L26,"U")</f>
        <v/>
      </c>
      <c r="R26" s="172">
        <f>COUNTIF(E26:L26,"UA")</f>
        <v/>
      </c>
      <c r="S26" s="172">
        <f>COUNTIF(E26:L26,"WH")</f>
        <v/>
      </c>
      <c r="T26" s="172" t="n"/>
      <c r="U26" s="268">
        <f>IF(Q26&lt;&gt;0,"FAIL",IF(R26&gt;0,"AB",IF(S26&gt;0,"WH","PASS")))</f>
        <v/>
      </c>
      <c r="V26" s="195" t="n"/>
    </row>
    <row customHeight="1" ht="24" r="27" s="333" spans="1:26">
      <c r="A27" s="303" t="n">
        <v>18</v>
      </c>
      <c r="B27" s="304" t="n">
        <v>113215104046</v>
      </c>
      <c r="C27" s="304" t="s">
        <v>37</v>
      </c>
      <c r="D27" s="307" t="s">
        <v>311</v>
      </c>
      <c r="E27" s="263" t="s">
        <v>38</v>
      </c>
      <c r="F27" s="263" t="s">
        <v>206</v>
      </c>
      <c r="G27" s="263" t="s">
        <v>205</v>
      </c>
      <c r="H27" s="263" t="s">
        <v>205</v>
      </c>
      <c r="I27" s="263" t="s">
        <v>38</v>
      </c>
      <c r="J27" s="263" t="s">
        <v>203</v>
      </c>
      <c r="K27" s="263" t="s">
        <v>203</v>
      </c>
      <c r="L27" s="263" t="s">
        <v>206</v>
      </c>
      <c r="M27" s="264" t="n">
        <v>22</v>
      </c>
      <c r="N27" s="264">
        <f>IF(S27=0,22-SUMIF(E27:L27,"U*",$E$9:$L$9),0)</f>
        <v/>
      </c>
      <c r="O27" s="265">
        <f>(SUM(VLOOKUP(E27,$Y$10:$Z$16,2)*E$9,VLOOKUP(F27,$Y$10:$Z$16,2)*F$9,VLOOKUP(G27,$Y$10:$Z$16,2)*G$9,VLOOKUP(H27,$Y$10:$Z$16,2)*H$9,VLOOKUP(I27,$Y$10:$Z$16,2)*I$9,VLOOKUP(J27,$Y$10:$Z$16,2)*J$9,VLOOKUP(K27,$Y$10:$Z$16,2)*K$9,VLOOKUP(L27,$Y$10:$Z$16,2)*L$9))</f>
        <v/>
      </c>
      <c r="P27" s="266">
        <f>O27/N27</f>
        <v/>
      </c>
      <c r="Q27" s="267">
        <f>COUNTIF(E27:L27,"U")</f>
        <v/>
      </c>
      <c r="R27" s="172">
        <f>COUNTIF(E27:L27,"UA")</f>
        <v/>
      </c>
      <c r="S27" s="172">
        <f>COUNTIF(E27:L27,"WH")</f>
        <v/>
      </c>
      <c r="T27" s="172" t="n"/>
      <c r="U27" s="268">
        <f>IF(Q27&lt;&gt;0,"FAIL",IF(R27&gt;0,"AB",IF(S27&gt;0,"WH","PASS")))</f>
        <v/>
      </c>
      <c r="V27" s="195" t="n"/>
    </row>
    <row r="28" spans="1:26">
      <c r="A28" s="303" t="n">
        <v>19</v>
      </c>
      <c r="B28" s="304" t="n">
        <v>113215104052</v>
      </c>
      <c r="C28" s="304" t="s">
        <v>37</v>
      </c>
      <c r="D28" s="306" t="s">
        <v>312</v>
      </c>
      <c r="E28" s="263" t="s">
        <v>206</v>
      </c>
      <c r="F28" s="263" t="s">
        <v>38</v>
      </c>
      <c r="G28" s="263" t="s">
        <v>205</v>
      </c>
      <c r="H28" s="263" t="s">
        <v>38</v>
      </c>
      <c r="I28" s="263" t="s">
        <v>205</v>
      </c>
      <c r="J28" s="263" t="s">
        <v>36</v>
      </c>
      <c r="K28" s="263" t="s">
        <v>36</v>
      </c>
      <c r="L28" s="263" t="s">
        <v>38</v>
      </c>
      <c r="M28" s="264" t="n">
        <v>22</v>
      </c>
      <c r="N28" s="264">
        <f>IF(S28=0,22-SUMIF(E28:L28,"U*",$E$9:$L$9),0)</f>
        <v/>
      </c>
      <c r="O28" s="265">
        <f>(SUM(VLOOKUP(E28,$Y$10:$Z$16,2)*E$9,VLOOKUP(F28,$Y$10:$Z$16,2)*F$9,VLOOKUP(G28,$Y$10:$Z$16,2)*G$9,VLOOKUP(H28,$Y$10:$Z$16,2)*H$9,VLOOKUP(I28,$Y$10:$Z$16,2)*I$9,VLOOKUP(J28,$Y$10:$Z$16,2)*J$9,VLOOKUP(K28,$Y$10:$Z$16,2)*K$9,VLOOKUP(L28,$Y$10:$Z$16,2)*L$9))</f>
        <v/>
      </c>
      <c r="P28" s="266">
        <f>O28/N28</f>
        <v/>
      </c>
      <c r="Q28" s="267">
        <f>COUNTIF(E28:L28,"U")</f>
        <v/>
      </c>
      <c r="R28" s="172">
        <f>COUNTIF(E28:L28,"UA")</f>
        <v/>
      </c>
      <c r="S28" s="172">
        <f>COUNTIF(E28:L28,"WH")</f>
        <v/>
      </c>
      <c r="T28" s="172" t="n"/>
      <c r="U28" s="268">
        <f>IF(Q28&lt;&gt;0,"FAIL",IF(R28&gt;0,"AB",IF(S28&gt;0,"WH","PASS")))</f>
        <v/>
      </c>
      <c r="V28" s="195" t="n"/>
    </row>
    <row r="29" spans="1:26">
      <c r="A29" s="303" t="n">
        <v>20</v>
      </c>
      <c r="B29" s="304" t="n">
        <v>113215104055</v>
      </c>
      <c r="C29" s="304" t="s">
        <v>37</v>
      </c>
      <c r="D29" s="306" t="s">
        <v>313</v>
      </c>
      <c r="E29" s="263" t="s">
        <v>208</v>
      </c>
      <c r="F29" s="263" t="s">
        <v>38</v>
      </c>
      <c r="G29" s="263" t="s">
        <v>208</v>
      </c>
      <c r="H29" s="263" t="s">
        <v>38</v>
      </c>
      <c r="I29" s="263" t="s">
        <v>38</v>
      </c>
      <c r="J29" s="263" t="s">
        <v>203</v>
      </c>
      <c r="K29" s="263" t="s">
        <v>203</v>
      </c>
      <c r="L29" s="263" t="s">
        <v>38</v>
      </c>
      <c r="M29" s="264" t="n">
        <v>22</v>
      </c>
      <c r="N29" s="264">
        <f>IF(S29=0,22-SUMIF(E29:L29,"U*",$E$9:$L$9),0)</f>
        <v/>
      </c>
      <c r="O29" s="265">
        <f>(SUM(VLOOKUP(E29,$Y$10:$Z$16,2)*E$9,VLOOKUP(F29,$Y$10:$Z$16,2)*F$9,VLOOKUP(G29,$Y$10:$Z$16,2)*G$9,VLOOKUP(H29,$Y$10:$Z$16,2)*H$9,VLOOKUP(I29,$Y$10:$Z$16,2)*I$9,VLOOKUP(J29,$Y$10:$Z$16,2)*J$9,VLOOKUP(K29,$Y$10:$Z$16,2)*K$9,VLOOKUP(L29,$Y$10:$Z$16,2)*L$9))</f>
        <v/>
      </c>
      <c r="P29" s="266">
        <f>O29/N29</f>
        <v/>
      </c>
      <c r="Q29" s="267">
        <f>COUNTIF(E29:L29,"U")</f>
        <v/>
      </c>
      <c r="R29" s="172">
        <f>COUNTIF(E29:L29,"UA")</f>
        <v/>
      </c>
      <c r="S29" s="172">
        <f>COUNTIF(E29:L29,"WH")</f>
        <v/>
      </c>
      <c r="T29" s="172" t="n"/>
      <c r="U29" s="268">
        <f>IF(Q29&lt;&gt;0,"FAIL",IF(R29&gt;0,"AB",IF(S29&gt;0,"WH","PASS")))</f>
        <v/>
      </c>
      <c r="V29" s="195" t="n"/>
    </row>
    <row r="30" spans="1:26">
      <c r="A30" s="303" t="n">
        <v>21</v>
      </c>
      <c r="B30" s="304" t="n">
        <v>113215104059</v>
      </c>
      <c r="C30" s="304" t="s">
        <v>37</v>
      </c>
      <c r="D30" s="307" t="s">
        <v>314</v>
      </c>
      <c r="E30" s="263" t="s">
        <v>206</v>
      </c>
      <c r="F30" s="263" t="s">
        <v>38</v>
      </c>
      <c r="G30" s="263" t="s">
        <v>206</v>
      </c>
      <c r="H30" s="263" t="s">
        <v>38</v>
      </c>
      <c r="I30" s="263" t="s">
        <v>206</v>
      </c>
      <c r="J30" s="263" t="s">
        <v>36</v>
      </c>
      <c r="K30" s="263" t="s">
        <v>203</v>
      </c>
      <c r="L30" s="263" t="s">
        <v>38</v>
      </c>
      <c r="M30" s="264" t="n">
        <v>22</v>
      </c>
      <c r="N30" s="264">
        <f>IF(S30=0,22-SUMIF(E30:L30,"U*",$E$9:$L$9),0)</f>
        <v/>
      </c>
      <c r="O30" s="265">
        <f>(SUM(VLOOKUP(E30,$Y$10:$Z$16,2)*E$9,VLOOKUP(F30,$Y$10:$Z$16,2)*F$9,VLOOKUP(G30,$Y$10:$Z$16,2)*G$9,VLOOKUP(H30,$Y$10:$Z$16,2)*H$9,VLOOKUP(I30,$Y$10:$Z$16,2)*I$9,VLOOKUP(J30,$Y$10:$Z$16,2)*J$9,VLOOKUP(K30,$Y$10:$Z$16,2)*K$9,VLOOKUP(L30,$Y$10:$Z$16,2)*L$9))</f>
        <v/>
      </c>
      <c r="P30" s="266">
        <f>O30/N30</f>
        <v/>
      </c>
      <c r="Q30" s="267">
        <f>COUNTIF(E30:L30,"U")</f>
        <v/>
      </c>
      <c r="R30" s="172">
        <f>COUNTIF(E30:L30,"UA")</f>
        <v/>
      </c>
      <c r="S30" s="172">
        <f>COUNTIF(E30:L30,"WH")</f>
        <v/>
      </c>
      <c r="T30" s="172" t="n"/>
      <c r="U30" s="268">
        <f>IF(Q30&lt;&gt;0,"FAIL",IF(R30&gt;0,"AB",IF(S30&gt;0,"WH","PASS")))</f>
        <v/>
      </c>
      <c r="V30" s="195" t="n"/>
    </row>
    <row r="31" spans="1:26">
      <c r="A31" s="303" t="n">
        <v>22</v>
      </c>
      <c r="B31" s="304" t="n">
        <v>113215104065</v>
      </c>
      <c r="C31" s="304" t="s">
        <v>37</v>
      </c>
      <c r="D31" s="307" t="s">
        <v>315</v>
      </c>
      <c r="E31" s="263" t="s">
        <v>205</v>
      </c>
      <c r="F31" s="263" t="s">
        <v>208</v>
      </c>
      <c r="G31" s="263" t="s">
        <v>208</v>
      </c>
      <c r="H31" s="263" t="s">
        <v>38</v>
      </c>
      <c r="I31" s="263" t="s">
        <v>206</v>
      </c>
      <c r="J31" s="263" t="s">
        <v>36</v>
      </c>
      <c r="K31" s="263" t="s">
        <v>203</v>
      </c>
      <c r="L31" s="263" t="s">
        <v>38</v>
      </c>
      <c r="M31" s="264" t="n">
        <v>22</v>
      </c>
      <c r="N31" s="264">
        <f>IF(S31=0,22-SUMIF(E31:L31,"U*",$E$9:$L$9),0)</f>
        <v/>
      </c>
      <c r="O31" s="265">
        <f>(SUM(VLOOKUP(E31,$Y$10:$Z$16,2)*E$9,VLOOKUP(F31,$Y$10:$Z$16,2)*F$9,VLOOKUP(G31,$Y$10:$Z$16,2)*G$9,VLOOKUP(H31,$Y$10:$Z$16,2)*H$9,VLOOKUP(I31,$Y$10:$Z$16,2)*I$9,VLOOKUP(J31,$Y$10:$Z$16,2)*J$9,VLOOKUP(K31,$Y$10:$Z$16,2)*K$9,VLOOKUP(L31,$Y$10:$Z$16,2)*L$9))</f>
        <v/>
      </c>
      <c r="P31" s="266">
        <f>O31/N31</f>
        <v/>
      </c>
      <c r="Q31" s="267">
        <f>COUNTIF(E31:L31,"U")</f>
        <v/>
      </c>
      <c r="R31" s="172">
        <f>COUNTIF(E31:L31,"UA")</f>
        <v/>
      </c>
      <c r="S31" s="172">
        <f>COUNTIF(E31:L31,"WH")</f>
        <v/>
      </c>
      <c r="T31" s="172" t="n"/>
      <c r="U31" s="268">
        <f>IF(Q31&lt;&gt;0,"FAIL",IF(R31&gt;0,"AB",IF(S31&gt;0,"WH","PASS")))</f>
        <v/>
      </c>
      <c r="V31" s="195" t="n"/>
    </row>
    <row r="32" spans="1:26">
      <c r="A32" s="303" t="n">
        <v>23</v>
      </c>
      <c r="B32" s="304" t="n">
        <v>113215104066</v>
      </c>
      <c r="C32" s="304" t="s">
        <v>37</v>
      </c>
      <c r="D32" s="308" t="s">
        <v>316</v>
      </c>
      <c r="E32" s="263" t="s">
        <v>38</v>
      </c>
      <c r="F32" s="263" t="s">
        <v>37</v>
      </c>
      <c r="G32" s="263" t="s">
        <v>38</v>
      </c>
      <c r="H32" s="263" t="s">
        <v>208</v>
      </c>
      <c r="I32" s="263" t="s">
        <v>36</v>
      </c>
      <c r="J32" s="263" t="s">
        <v>203</v>
      </c>
      <c r="K32" s="263" t="s">
        <v>203</v>
      </c>
      <c r="L32" s="263" t="s">
        <v>37</v>
      </c>
      <c r="M32" s="264" t="n">
        <v>22</v>
      </c>
      <c r="N32" s="264">
        <f>IF(S32=0,22-SUMIF(E32:L32,"U*",$E$9:$L$9),0)</f>
        <v/>
      </c>
      <c r="O32" s="265">
        <f>(SUM(VLOOKUP(E32,$Y$10:$Z$16,2)*E$9,VLOOKUP(F32,$Y$10:$Z$16,2)*F$9,VLOOKUP(G32,$Y$10:$Z$16,2)*G$9,VLOOKUP(H32,$Y$10:$Z$16,2)*H$9,VLOOKUP(I32,$Y$10:$Z$16,2)*I$9,VLOOKUP(J32,$Y$10:$Z$16,2)*J$9,VLOOKUP(K32,$Y$10:$Z$16,2)*K$9,VLOOKUP(L32,$Y$10:$Z$16,2)*L$9))</f>
        <v/>
      </c>
      <c r="P32" s="266">
        <f>O32/N32</f>
        <v/>
      </c>
      <c r="Q32" s="267">
        <f>COUNTIF(E32:L32,"U")</f>
        <v/>
      </c>
      <c r="R32" s="172">
        <f>COUNTIF(E32:L32,"UA")</f>
        <v/>
      </c>
      <c r="S32" s="172">
        <f>COUNTIF(E32:L32,"WH")</f>
        <v/>
      </c>
      <c r="T32" s="172" t="n"/>
      <c r="U32" s="268">
        <f>IF(Q32&lt;&gt;0,"FAIL",IF(R32&gt;0,"AB",IF(S32&gt;0,"WH","PASS")))</f>
        <v/>
      </c>
      <c r="V32" s="195" t="n"/>
    </row>
    <row r="33" spans="1:26">
      <c r="A33" s="303" t="n">
        <v>24</v>
      </c>
      <c r="B33" s="304" t="n">
        <v>113215104070</v>
      </c>
      <c r="C33" s="304" t="s">
        <v>37</v>
      </c>
      <c r="D33" s="306" t="s">
        <v>317</v>
      </c>
      <c r="E33" s="263" t="s">
        <v>206</v>
      </c>
      <c r="F33" s="263" t="s">
        <v>38</v>
      </c>
      <c r="G33" s="263" t="s">
        <v>37</v>
      </c>
      <c r="H33" s="263" t="s">
        <v>37</v>
      </c>
      <c r="I33" s="263" t="s">
        <v>36</v>
      </c>
      <c r="J33" s="263" t="s">
        <v>203</v>
      </c>
      <c r="K33" s="263" t="s">
        <v>203</v>
      </c>
      <c r="L33" s="263" t="s">
        <v>37</v>
      </c>
      <c r="M33" s="264" t="n">
        <v>22</v>
      </c>
      <c r="N33" s="264">
        <f>IF(S33=0,22-SUMIF(E33:L33,"U*",$E$9:$L$9),0)</f>
        <v/>
      </c>
      <c r="O33" s="265">
        <f>(SUM(VLOOKUP(E33,$Y$10:$Z$16,2)*E$9,VLOOKUP(F33,$Y$10:$Z$16,2)*F$9,VLOOKUP(G33,$Y$10:$Z$16,2)*G$9,VLOOKUP(H33,$Y$10:$Z$16,2)*H$9,VLOOKUP(I33,$Y$10:$Z$16,2)*I$9,VLOOKUP(J33,$Y$10:$Z$16,2)*J$9,VLOOKUP(K33,$Y$10:$Z$16,2)*K$9,VLOOKUP(L33,$Y$10:$Z$16,2)*L$9))</f>
        <v/>
      </c>
      <c r="P33" s="266">
        <f>O33/N33</f>
        <v/>
      </c>
      <c r="Q33" s="267">
        <f>COUNTIF(E33:L33,"U")</f>
        <v/>
      </c>
      <c r="R33" s="172">
        <f>COUNTIF(E33:L33,"UA")</f>
        <v/>
      </c>
      <c r="S33" s="172">
        <f>COUNTIF(E33:L33,"WH")</f>
        <v/>
      </c>
      <c r="T33" s="172" t="n"/>
      <c r="U33" s="268">
        <f>IF(Q33&lt;&gt;0,"FAIL",IF(R33&gt;0,"AB",IF(S33&gt;0,"WH","PASS")))</f>
        <v/>
      </c>
      <c r="V33" s="195" t="n"/>
    </row>
    <row r="34" spans="1:26">
      <c r="A34" s="303" t="n">
        <v>25</v>
      </c>
      <c r="B34" s="304" t="n">
        <v>113215104071</v>
      </c>
      <c r="C34" s="304" t="s">
        <v>37</v>
      </c>
      <c r="D34" s="306" t="s">
        <v>318</v>
      </c>
      <c r="E34" s="263" t="s">
        <v>38</v>
      </c>
      <c r="F34" s="263" t="s">
        <v>38</v>
      </c>
      <c r="G34" s="263" t="s">
        <v>37</v>
      </c>
      <c r="H34" s="263" t="s">
        <v>38</v>
      </c>
      <c r="I34" s="263" t="s">
        <v>36</v>
      </c>
      <c r="J34" s="263" t="s">
        <v>203</v>
      </c>
      <c r="K34" s="263" t="s">
        <v>203</v>
      </c>
      <c r="L34" s="263" t="s">
        <v>38</v>
      </c>
      <c r="M34" s="264" t="n">
        <v>22</v>
      </c>
      <c r="N34" s="264">
        <f>IF(S34=0,22-SUMIF(E34:L34,"U*",$E$9:$L$9),0)</f>
        <v/>
      </c>
      <c r="O34" s="265">
        <f>(SUM(VLOOKUP(E34,$Y$10:$Z$16,2)*E$9,VLOOKUP(F34,$Y$10:$Z$16,2)*F$9,VLOOKUP(G34,$Y$10:$Z$16,2)*G$9,VLOOKUP(H34,$Y$10:$Z$16,2)*H$9,VLOOKUP(I34,$Y$10:$Z$16,2)*I$9,VLOOKUP(J34,$Y$10:$Z$16,2)*J$9,VLOOKUP(K34,$Y$10:$Z$16,2)*K$9,VLOOKUP(L34,$Y$10:$Z$16,2)*L$9))</f>
        <v/>
      </c>
      <c r="P34" s="266">
        <f>O34/N34</f>
        <v/>
      </c>
      <c r="Q34" s="267">
        <f>COUNTIF(E34:L34,"U")</f>
        <v/>
      </c>
      <c r="R34" s="172">
        <f>COUNTIF(E34:L34,"UA")</f>
        <v/>
      </c>
      <c r="S34" s="172">
        <f>COUNTIF(E34:L34,"WH")</f>
        <v/>
      </c>
      <c r="T34" s="172" t="n"/>
      <c r="U34" s="268">
        <f>IF(Q34&lt;&gt;0,"FAIL",IF(R34&gt;0,"AB",IF(S34&gt;0,"WH","PASS")))</f>
        <v/>
      </c>
      <c r="V34" s="195" t="n"/>
    </row>
    <row r="35" spans="1:26">
      <c r="A35" s="303" t="n">
        <v>26</v>
      </c>
      <c r="B35" s="304" t="n">
        <v>113215104076</v>
      </c>
      <c r="C35" s="304" t="s">
        <v>37</v>
      </c>
      <c r="D35" s="306" t="s">
        <v>319</v>
      </c>
      <c r="E35" s="263" t="s">
        <v>208</v>
      </c>
      <c r="F35" s="263" t="s">
        <v>206</v>
      </c>
      <c r="G35" s="263" t="s">
        <v>38</v>
      </c>
      <c r="H35" s="263" t="s">
        <v>38</v>
      </c>
      <c r="I35" s="263" t="s">
        <v>37</v>
      </c>
      <c r="J35" s="263" t="s">
        <v>203</v>
      </c>
      <c r="K35" s="263" t="s">
        <v>36</v>
      </c>
      <c r="L35" s="263" t="s">
        <v>37</v>
      </c>
      <c r="M35" s="264" t="n">
        <v>22</v>
      </c>
      <c r="N35" s="264">
        <f>IF(S35=0,22-SUMIF(E35:L35,"U*",$E$9:$L$9),0)</f>
        <v/>
      </c>
      <c r="O35" s="265">
        <f>(SUM(VLOOKUP(E35,$Y$10:$Z$16,2)*E$9,VLOOKUP(F35,$Y$10:$Z$16,2)*F$9,VLOOKUP(G35,$Y$10:$Z$16,2)*G$9,VLOOKUP(H35,$Y$10:$Z$16,2)*H$9,VLOOKUP(I35,$Y$10:$Z$16,2)*I$9,VLOOKUP(J35,$Y$10:$Z$16,2)*J$9,VLOOKUP(K35,$Y$10:$Z$16,2)*K$9,VLOOKUP(L35,$Y$10:$Z$16,2)*L$9))</f>
        <v/>
      </c>
      <c r="P35" s="266">
        <f>O35/N35</f>
        <v/>
      </c>
      <c r="Q35" s="267">
        <f>COUNTIF(E35:L35,"U")</f>
        <v/>
      </c>
      <c r="R35" s="172">
        <f>COUNTIF(E35:L35,"UA")</f>
        <v/>
      </c>
      <c r="S35" s="172">
        <f>COUNTIF(E35:L35,"WH")</f>
        <v/>
      </c>
      <c r="T35" s="172" t="n"/>
      <c r="U35" s="268">
        <f>IF(Q35&lt;&gt;0,"FAIL",IF(R35&gt;0,"AB",IF(S35&gt;0,"WH","PASS")))</f>
        <v/>
      </c>
      <c r="V35" s="195" t="n"/>
    </row>
    <row r="36" spans="1:26">
      <c r="A36" s="303" t="n">
        <v>27</v>
      </c>
      <c r="B36" s="304" t="n">
        <v>113215104077</v>
      </c>
      <c r="C36" s="304" t="s">
        <v>37</v>
      </c>
      <c r="D36" s="306" t="s">
        <v>320</v>
      </c>
      <c r="E36" s="263" t="s">
        <v>38</v>
      </c>
      <c r="F36" s="263" t="s">
        <v>38</v>
      </c>
      <c r="G36" s="263" t="s">
        <v>38</v>
      </c>
      <c r="H36" s="263" t="s">
        <v>37</v>
      </c>
      <c r="I36" s="263" t="s">
        <v>38</v>
      </c>
      <c r="J36" s="263" t="s">
        <v>203</v>
      </c>
      <c r="K36" s="263" t="s">
        <v>203</v>
      </c>
      <c r="L36" s="263" t="s">
        <v>36</v>
      </c>
      <c r="M36" s="264" t="n">
        <v>22</v>
      </c>
      <c r="N36" s="264">
        <f>IF(S36=0,22-SUMIF(E36:L36,"U*",$E$9:$L$9),0)</f>
        <v/>
      </c>
      <c r="O36" s="265">
        <f>(SUM(VLOOKUP(E36,$Y$10:$Z$16,2)*E$9,VLOOKUP(F36,$Y$10:$Z$16,2)*F$9,VLOOKUP(G36,$Y$10:$Z$16,2)*G$9,VLOOKUP(H36,$Y$10:$Z$16,2)*H$9,VLOOKUP(I36,$Y$10:$Z$16,2)*I$9,VLOOKUP(J36,$Y$10:$Z$16,2)*J$9,VLOOKUP(K36,$Y$10:$Z$16,2)*K$9,VLOOKUP(L36,$Y$10:$Z$16,2)*L$9))</f>
        <v/>
      </c>
      <c r="P36" s="266">
        <f>O36/N36</f>
        <v/>
      </c>
      <c r="Q36" s="267">
        <f>COUNTIF(E36:L36,"U")</f>
        <v/>
      </c>
      <c r="R36" s="172">
        <f>COUNTIF(E36:L36,"UA")</f>
        <v/>
      </c>
      <c r="S36" s="172">
        <f>COUNTIF(E36:L36,"WH")</f>
        <v/>
      </c>
      <c r="T36" s="172" t="n"/>
      <c r="U36" s="268">
        <f>IF(Q36&lt;&gt;0,"FAIL",IF(R36&gt;0,"AB",IF(S36&gt;0,"WH","PASS")))</f>
        <v/>
      </c>
      <c r="V36" s="195" t="n"/>
    </row>
    <row r="37" spans="1:26">
      <c r="A37" s="303" t="n">
        <v>28</v>
      </c>
      <c r="B37" s="304" t="n">
        <v>113215104078</v>
      </c>
      <c r="C37" s="304" t="s">
        <v>37</v>
      </c>
      <c r="D37" s="306" t="s">
        <v>321</v>
      </c>
      <c r="E37" s="263" t="s">
        <v>36</v>
      </c>
      <c r="F37" s="263" t="s">
        <v>208</v>
      </c>
      <c r="G37" s="263" t="s">
        <v>37</v>
      </c>
      <c r="H37" s="263" t="s">
        <v>38</v>
      </c>
      <c r="I37" s="263" t="s">
        <v>37</v>
      </c>
      <c r="J37" s="263" t="s">
        <v>203</v>
      </c>
      <c r="K37" s="263" t="s">
        <v>203</v>
      </c>
      <c r="L37" s="263" t="s">
        <v>37</v>
      </c>
      <c r="M37" s="264" t="n">
        <v>22</v>
      </c>
      <c r="N37" s="264">
        <f>IF(S37=0,22-SUMIF(E37:L37,"U*",$E$9:$L$9),0)</f>
        <v/>
      </c>
      <c r="O37" s="265">
        <f>(SUM(VLOOKUP(E37,$Y$10:$Z$16,2)*E$9,VLOOKUP(F37,$Y$10:$Z$16,2)*F$9,VLOOKUP(G37,$Y$10:$Z$16,2)*G$9,VLOOKUP(H37,$Y$10:$Z$16,2)*H$9,VLOOKUP(I37,$Y$10:$Z$16,2)*I$9,VLOOKUP(J37,$Y$10:$Z$16,2)*J$9,VLOOKUP(K37,$Y$10:$Z$16,2)*K$9,VLOOKUP(L37,$Y$10:$Z$16,2)*L$9))</f>
        <v/>
      </c>
      <c r="P37" s="266">
        <f>O37/N37</f>
        <v/>
      </c>
      <c r="Q37" s="267">
        <f>COUNTIF(E37:L37,"U")</f>
        <v/>
      </c>
      <c r="R37" s="172">
        <f>COUNTIF(E37:L37,"UA")</f>
        <v/>
      </c>
      <c r="S37" s="172">
        <f>COUNTIF(E37:L37,"WH")</f>
        <v/>
      </c>
      <c r="T37" s="172" t="n"/>
      <c r="U37" s="268">
        <f>IF(Q37&lt;&gt;0,"FAIL",IF(R37&gt;0,"AB",IF(S37&gt;0,"WH","PASS")))</f>
        <v/>
      </c>
      <c r="V37" s="195" t="n"/>
    </row>
    <row r="38" spans="1:26">
      <c r="A38" s="303" t="n">
        <v>29</v>
      </c>
      <c r="B38" s="304" t="n">
        <v>113215104081</v>
      </c>
      <c r="C38" s="304" t="s">
        <v>37</v>
      </c>
      <c r="D38" s="306" t="s">
        <v>322</v>
      </c>
      <c r="E38" s="263" t="s">
        <v>208</v>
      </c>
      <c r="F38" s="263" t="s">
        <v>37</v>
      </c>
      <c r="G38" s="263" t="s">
        <v>208</v>
      </c>
      <c r="H38" s="263" t="s">
        <v>37</v>
      </c>
      <c r="I38" s="263" t="s">
        <v>36</v>
      </c>
      <c r="J38" s="263" t="s">
        <v>203</v>
      </c>
      <c r="K38" s="263" t="s">
        <v>203</v>
      </c>
      <c r="L38" s="263" t="s">
        <v>38</v>
      </c>
      <c r="M38" s="264" t="n">
        <v>22</v>
      </c>
      <c r="N38" s="264">
        <f>IF(S38=0,22-SUMIF(E38:L38,"U*",$E$9:$L$9),0)</f>
        <v/>
      </c>
      <c r="O38" s="265">
        <f>(SUM(VLOOKUP(E38,$Y$10:$Z$16,2)*E$9,VLOOKUP(F38,$Y$10:$Z$16,2)*F$9,VLOOKUP(G38,$Y$10:$Z$16,2)*G$9,VLOOKUP(H38,$Y$10:$Z$16,2)*H$9,VLOOKUP(I38,$Y$10:$Z$16,2)*I$9,VLOOKUP(J38,$Y$10:$Z$16,2)*J$9,VLOOKUP(K38,$Y$10:$Z$16,2)*K$9,VLOOKUP(L38,$Y$10:$Z$16,2)*L$9))</f>
        <v/>
      </c>
      <c r="P38" s="266">
        <f>O38/N38</f>
        <v/>
      </c>
      <c r="Q38" s="267">
        <f>COUNTIF(E38:L38,"U")</f>
        <v/>
      </c>
      <c r="R38" s="172">
        <f>COUNTIF(E38:L38,"UA")</f>
        <v/>
      </c>
      <c r="S38" s="172">
        <f>COUNTIF(E38:L38,"WH")</f>
        <v/>
      </c>
      <c r="T38" s="172" t="n"/>
      <c r="U38" s="268">
        <f>IF(Q38&lt;&gt;0,"FAIL",IF(R38&gt;0,"AB",IF(S38&gt;0,"WH","PASS")))</f>
        <v/>
      </c>
      <c r="V38" s="195" t="n"/>
    </row>
    <row r="39" spans="1:26">
      <c r="A39" s="303" t="n">
        <v>30</v>
      </c>
      <c r="B39" s="304" t="n">
        <v>113215104086</v>
      </c>
      <c r="C39" s="304" t="s">
        <v>37</v>
      </c>
      <c r="D39" s="308" t="s">
        <v>323</v>
      </c>
      <c r="E39" s="263" t="s">
        <v>38</v>
      </c>
      <c r="F39" s="263" t="s">
        <v>38</v>
      </c>
      <c r="G39" s="263" t="s">
        <v>38</v>
      </c>
      <c r="H39" s="263" t="s">
        <v>37</v>
      </c>
      <c r="I39" s="263" t="s">
        <v>37</v>
      </c>
      <c r="J39" s="263" t="s">
        <v>203</v>
      </c>
      <c r="K39" s="263" t="s">
        <v>203</v>
      </c>
      <c r="L39" s="263" t="s">
        <v>37</v>
      </c>
      <c r="M39" s="264" t="n">
        <v>22</v>
      </c>
      <c r="N39" s="264">
        <f>IF(S39=0,22-SUMIF(E39:L39,"U*",$E$9:$L$9),0)</f>
        <v/>
      </c>
      <c r="O39" s="265">
        <f>(SUM(VLOOKUP(E39,$Y$10:$Z$16,2)*E$9,VLOOKUP(F39,$Y$10:$Z$16,2)*F$9,VLOOKUP(G39,$Y$10:$Z$16,2)*G$9,VLOOKUP(H39,$Y$10:$Z$16,2)*H$9,VLOOKUP(I39,$Y$10:$Z$16,2)*I$9,VLOOKUP(J39,$Y$10:$Z$16,2)*J$9,VLOOKUP(K39,$Y$10:$Z$16,2)*K$9,VLOOKUP(L39,$Y$10:$Z$16,2)*L$9))</f>
        <v/>
      </c>
      <c r="P39" s="266">
        <f>O39/N39</f>
        <v/>
      </c>
      <c r="Q39" s="267">
        <f>COUNTIF(E39:L39,"U")</f>
        <v/>
      </c>
      <c r="R39" s="172">
        <f>COUNTIF(E39:L39,"UA")</f>
        <v/>
      </c>
      <c r="S39" s="172">
        <f>COUNTIF(E39:L39,"WH")</f>
        <v/>
      </c>
      <c r="T39" s="172" t="n"/>
      <c r="U39" s="268">
        <f>IF(Q39&lt;&gt;0,"FAIL",IF(R39&gt;0,"AB",IF(S39&gt;0,"WH","PASS")))</f>
        <v/>
      </c>
      <c r="V39" s="195" t="n"/>
    </row>
    <row r="40" spans="1:26">
      <c r="A40" s="303" t="n">
        <v>31</v>
      </c>
      <c r="B40" s="304" t="n">
        <v>113215104090</v>
      </c>
      <c r="C40" s="304" t="s">
        <v>37</v>
      </c>
      <c r="D40" s="306" t="s">
        <v>324</v>
      </c>
      <c r="E40" s="263" t="s">
        <v>206</v>
      </c>
      <c r="F40" s="263" t="s">
        <v>38</v>
      </c>
      <c r="G40" s="263" t="s">
        <v>38</v>
      </c>
      <c r="H40" s="263" t="s">
        <v>37</v>
      </c>
      <c r="I40" s="263" t="s">
        <v>36</v>
      </c>
      <c r="J40" s="263" t="s">
        <v>203</v>
      </c>
      <c r="K40" s="263" t="s">
        <v>203</v>
      </c>
      <c r="L40" s="263" t="s">
        <v>36</v>
      </c>
      <c r="M40" s="264" t="n">
        <v>22</v>
      </c>
      <c r="N40" s="264">
        <f>IF(S40=0,22-SUMIF(E40:L40,"U*",$E$9:$L$9),0)</f>
        <v/>
      </c>
      <c r="O40" s="265">
        <f>(SUM(VLOOKUP(E40,$Y$10:$Z$16,2)*E$9,VLOOKUP(F40,$Y$10:$Z$16,2)*F$9,VLOOKUP(G40,$Y$10:$Z$16,2)*G$9,VLOOKUP(H40,$Y$10:$Z$16,2)*H$9,VLOOKUP(I40,$Y$10:$Z$16,2)*I$9,VLOOKUP(J40,$Y$10:$Z$16,2)*J$9,VLOOKUP(K40,$Y$10:$Z$16,2)*K$9,VLOOKUP(L40,$Y$10:$Z$16,2)*L$9))</f>
        <v/>
      </c>
      <c r="P40" s="266">
        <f>O40/N40</f>
        <v/>
      </c>
      <c r="Q40" s="267">
        <f>COUNTIF(E40:L40,"U")</f>
        <v/>
      </c>
      <c r="R40" s="172">
        <f>COUNTIF(E40:L40,"UA")</f>
        <v/>
      </c>
      <c r="S40" s="172">
        <f>COUNTIF(E40:L40,"WH")</f>
        <v/>
      </c>
      <c r="T40" s="172" t="n"/>
      <c r="U40" s="268">
        <f>IF(Q40&lt;&gt;0,"FAIL",IF(R40&gt;0,"AB",IF(S40&gt;0,"WH","PASS")))</f>
        <v/>
      </c>
      <c r="V40" s="195" t="n"/>
    </row>
    <row r="41" spans="1:26">
      <c r="A41" s="303" t="n">
        <v>32</v>
      </c>
      <c r="B41" s="304" t="n">
        <v>113215104098</v>
      </c>
      <c r="C41" s="304" t="s">
        <v>37</v>
      </c>
      <c r="D41" s="307" t="s">
        <v>325</v>
      </c>
      <c r="E41" s="263" t="s">
        <v>208</v>
      </c>
      <c r="F41" s="263" t="s">
        <v>205</v>
      </c>
      <c r="G41" s="263" t="s">
        <v>208</v>
      </c>
      <c r="H41" s="263" t="s">
        <v>208</v>
      </c>
      <c r="I41" s="263" t="s">
        <v>208</v>
      </c>
      <c r="J41" s="263" t="s">
        <v>203</v>
      </c>
      <c r="K41" s="263" t="s">
        <v>203</v>
      </c>
      <c r="L41" s="263" t="s">
        <v>208</v>
      </c>
      <c r="M41" s="264" t="n">
        <v>22</v>
      </c>
      <c r="N41" s="264">
        <f>IF(S41=0,22-SUMIF(E41:L41,"U*",$E$9:$L$9),0)</f>
        <v/>
      </c>
      <c r="O41" s="265">
        <f>(SUM(VLOOKUP(E41,$Y$10:$Z$16,2)*E$9,VLOOKUP(F41,$Y$10:$Z$16,2)*F$9,VLOOKUP(G41,$Y$10:$Z$16,2)*G$9,VLOOKUP(H41,$Y$10:$Z$16,2)*H$9,VLOOKUP(I41,$Y$10:$Z$16,2)*I$9,VLOOKUP(J41,$Y$10:$Z$16,2)*J$9,VLOOKUP(K41,$Y$10:$Z$16,2)*K$9,VLOOKUP(L41,$Y$10:$Z$16,2)*L$9))</f>
        <v/>
      </c>
      <c r="P41" s="266">
        <f>O41/N41</f>
        <v/>
      </c>
      <c r="Q41" s="267">
        <f>COUNTIF(E41:L41,"U")</f>
        <v/>
      </c>
      <c r="R41" s="172">
        <f>COUNTIF(E41:L41,"UA")</f>
        <v/>
      </c>
      <c r="S41" s="172">
        <f>COUNTIF(E41:L41,"WH")</f>
        <v/>
      </c>
      <c r="T41" s="172" t="n"/>
      <c r="U41" s="268">
        <f>IF(Q41&lt;&gt;0,"FAIL",IF(R41&gt;0,"AB",IF(S41&gt;0,"WH","PASS")))</f>
        <v/>
      </c>
      <c r="V41" s="195" t="n"/>
    </row>
    <row r="42" spans="1:26">
      <c r="A42" s="303" t="n">
        <v>33</v>
      </c>
      <c r="B42" s="304" t="n">
        <v>113215104112</v>
      </c>
      <c r="C42" s="304" t="s">
        <v>37</v>
      </c>
      <c r="D42" s="306" t="s">
        <v>326</v>
      </c>
      <c r="E42" s="263" t="s">
        <v>37</v>
      </c>
      <c r="F42" s="263" t="s">
        <v>37</v>
      </c>
      <c r="G42" s="263" t="s">
        <v>37</v>
      </c>
      <c r="H42" s="263" t="s">
        <v>37</v>
      </c>
      <c r="I42" s="263" t="s">
        <v>38</v>
      </c>
      <c r="J42" s="263" t="s">
        <v>203</v>
      </c>
      <c r="K42" s="263" t="s">
        <v>203</v>
      </c>
      <c r="L42" s="263" t="s">
        <v>37</v>
      </c>
      <c r="M42" s="264" t="n">
        <v>22</v>
      </c>
      <c r="N42" s="264">
        <f>IF(S42=0,22-SUMIF(E42:L42,"U*",$E$9:$L$9),0)</f>
        <v/>
      </c>
      <c r="O42" s="265">
        <f>(SUM(VLOOKUP(E42,$Y$10:$Z$16,2)*E$9,VLOOKUP(F42,$Y$10:$Z$16,2)*F$9,VLOOKUP(G42,$Y$10:$Z$16,2)*G$9,VLOOKUP(H42,$Y$10:$Z$16,2)*H$9,VLOOKUP(I42,$Y$10:$Z$16,2)*I$9,VLOOKUP(J42,$Y$10:$Z$16,2)*J$9,VLOOKUP(K42,$Y$10:$Z$16,2)*K$9,VLOOKUP(L42,$Y$10:$Z$16,2)*L$9))</f>
        <v/>
      </c>
      <c r="P42" s="266">
        <f>O42/N42</f>
        <v/>
      </c>
      <c r="Q42" s="267">
        <f>COUNTIF(E42:L42,"U")</f>
        <v/>
      </c>
      <c r="R42" s="172">
        <f>COUNTIF(E42:L42,"UA")</f>
        <v/>
      </c>
      <c r="S42" s="172">
        <f>COUNTIF(E42:L42,"WH")</f>
        <v/>
      </c>
      <c r="T42" s="172" t="n"/>
      <c r="U42" s="268">
        <f>IF(Q42&lt;&gt;0,"FAIL",IF(R42&gt;0,"AB",IF(S42&gt;0,"WH","PASS")))</f>
        <v/>
      </c>
      <c r="V42" s="195" t="n"/>
    </row>
    <row r="43" spans="1:26">
      <c r="A43" s="303" t="n">
        <v>34</v>
      </c>
      <c r="B43" s="304" t="n">
        <v>113215104118</v>
      </c>
      <c r="C43" s="304" t="s">
        <v>37</v>
      </c>
      <c r="D43" s="306" t="s">
        <v>327</v>
      </c>
      <c r="E43" s="263" t="s">
        <v>37</v>
      </c>
      <c r="F43" s="263" t="s">
        <v>37</v>
      </c>
      <c r="G43" s="263" t="s">
        <v>37</v>
      </c>
      <c r="H43" s="263" t="s">
        <v>38</v>
      </c>
      <c r="I43" s="263" t="s">
        <v>37</v>
      </c>
      <c r="J43" s="263" t="s">
        <v>203</v>
      </c>
      <c r="K43" s="263" t="s">
        <v>203</v>
      </c>
      <c r="L43" s="263" t="s">
        <v>208</v>
      </c>
      <c r="M43" s="264" t="n">
        <v>22</v>
      </c>
      <c r="N43" s="264">
        <f>IF(S43=0,22-SUMIF(E43:L43,"U*",$E$9:$L$9),0)</f>
        <v/>
      </c>
      <c r="O43" s="265">
        <f>(SUM(VLOOKUP(E43,$Y$10:$Z$16,2)*E$9,VLOOKUP(F43,$Y$10:$Z$16,2)*F$9,VLOOKUP(G43,$Y$10:$Z$16,2)*G$9,VLOOKUP(H43,$Y$10:$Z$16,2)*H$9,VLOOKUP(I43,$Y$10:$Z$16,2)*I$9,VLOOKUP(J43,$Y$10:$Z$16,2)*J$9,VLOOKUP(K43,$Y$10:$Z$16,2)*K$9,VLOOKUP(L43,$Y$10:$Z$16,2)*L$9))</f>
        <v/>
      </c>
      <c r="P43" s="266">
        <f>O43/N43</f>
        <v/>
      </c>
      <c r="Q43" s="267">
        <f>COUNTIF(E43:L43,"U")</f>
        <v/>
      </c>
      <c r="R43" s="172">
        <f>COUNTIF(E43:L43,"UA")</f>
        <v/>
      </c>
      <c r="S43" s="172">
        <f>COUNTIF(E43:L43,"WH")</f>
        <v/>
      </c>
      <c r="T43" s="172" t="n"/>
      <c r="U43" s="268">
        <f>IF(Q43&lt;&gt;0,"FAIL",IF(R43&gt;0,"AB",IF(S43&gt;0,"WH","PASS")))</f>
        <v/>
      </c>
      <c r="V43" s="195" t="n"/>
    </row>
    <row r="44" spans="1:26">
      <c r="A44" s="303" t="n">
        <v>35</v>
      </c>
      <c r="B44" s="304" t="n">
        <v>113215104119</v>
      </c>
      <c r="C44" s="304" t="s">
        <v>37</v>
      </c>
      <c r="D44" s="306" t="s">
        <v>328</v>
      </c>
      <c r="E44" s="263" t="s">
        <v>38</v>
      </c>
      <c r="F44" s="263" t="s">
        <v>206</v>
      </c>
      <c r="G44" s="263" t="s">
        <v>208</v>
      </c>
      <c r="H44" s="263" t="s">
        <v>37</v>
      </c>
      <c r="I44" s="263" t="s">
        <v>205</v>
      </c>
      <c r="J44" s="263" t="s">
        <v>203</v>
      </c>
      <c r="K44" s="263" t="s">
        <v>203</v>
      </c>
      <c r="L44" s="263" t="s">
        <v>37</v>
      </c>
      <c r="M44" s="264" t="n">
        <v>22</v>
      </c>
      <c r="N44" s="264">
        <f>IF(S44=0,22-SUMIF(E44:L44,"U*",$E$9:$L$9),0)</f>
        <v/>
      </c>
      <c r="O44" s="265">
        <f>(SUM(VLOOKUP(E44,$Y$10:$Z$16,2)*E$9,VLOOKUP(F44,$Y$10:$Z$16,2)*F$9,VLOOKUP(G44,$Y$10:$Z$16,2)*G$9,VLOOKUP(H44,$Y$10:$Z$16,2)*H$9,VLOOKUP(I44,$Y$10:$Z$16,2)*I$9,VLOOKUP(J44,$Y$10:$Z$16,2)*J$9,VLOOKUP(K44,$Y$10:$Z$16,2)*K$9,VLOOKUP(L44,$Y$10:$Z$16,2)*L$9))</f>
        <v/>
      </c>
      <c r="P44" s="266">
        <f>O44/N44</f>
        <v/>
      </c>
      <c r="Q44" s="267">
        <f>COUNTIF(E44:L44,"U")</f>
        <v/>
      </c>
      <c r="R44" s="172">
        <f>COUNTIF(E44:L44,"UA")</f>
        <v/>
      </c>
      <c r="S44" s="172">
        <f>COUNTIF(E44:L44,"WH")</f>
        <v/>
      </c>
      <c r="T44" s="172" t="n"/>
      <c r="U44" s="268">
        <f>IF(Q44&lt;&gt;0,"FAIL",IF(R44&gt;0,"AB",IF(S44&gt;0,"WH","PASS")))</f>
        <v/>
      </c>
      <c r="V44" s="195" t="n"/>
    </row>
    <row r="45" spans="1:26">
      <c r="A45" s="303" t="n">
        <v>36</v>
      </c>
      <c r="B45" s="304" t="n">
        <v>113215104120</v>
      </c>
      <c r="C45" s="304" t="s">
        <v>37</v>
      </c>
      <c r="D45" s="306" t="s">
        <v>329</v>
      </c>
      <c r="E45" s="263" t="s">
        <v>206</v>
      </c>
      <c r="F45" s="263" t="s">
        <v>206</v>
      </c>
      <c r="G45" s="263" t="s">
        <v>208</v>
      </c>
      <c r="H45" s="263" t="s">
        <v>38</v>
      </c>
      <c r="I45" s="263" t="s">
        <v>206</v>
      </c>
      <c r="J45" s="263" t="s">
        <v>203</v>
      </c>
      <c r="K45" s="263" t="s">
        <v>203</v>
      </c>
      <c r="L45" s="263" t="s">
        <v>38</v>
      </c>
      <c r="M45" s="264" t="n">
        <v>22</v>
      </c>
      <c r="N45" s="264">
        <f>IF(S45=0,22-SUMIF(E45:L45,"U*",$E$9:$L$9),0)</f>
        <v/>
      </c>
      <c r="O45" s="265">
        <f>(SUM(VLOOKUP(E45,$Y$10:$Z$16,2)*E$9,VLOOKUP(F45,$Y$10:$Z$16,2)*F$9,VLOOKUP(G45,$Y$10:$Z$16,2)*G$9,VLOOKUP(H45,$Y$10:$Z$16,2)*H$9,VLOOKUP(I45,$Y$10:$Z$16,2)*I$9,VLOOKUP(J45,$Y$10:$Z$16,2)*J$9,VLOOKUP(K45,$Y$10:$Z$16,2)*K$9,VLOOKUP(L45,$Y$10:$Z$16,2)*L$9))</f>
        <v/>
      </c>
      <c r="P45" s="266">
        <f>O45/N45</f>
        <v/>
      </c>
      <c r="Q45" s="267">
        <f>COUNTIF(E45:L45,"U")</f>
        <v/>
      </c>
      <c r="R45" s="172">
        <f>COUNTIF(E45:L45,"UA")</f>
        <v/>
      </c>
      <c r="S45" s="172">
        <f>COUNTIF(E45:L45,"WH")</f>
        <v/>
      </c>
      <c r="T45" s="172" t="n"/>
      <c r="U45" s="268">
        <f>IF(Q45&lt;&gt;0,"FAIL",IF(R45&gt;0,"AB",IF(S45&gt;0,"WH","PASS")))</f>
        <v/>
      </c>
      <c r="V45" s="195" t="n"/>
    </row>
    <row r="46" spans="1:26">
      <c r="A46" s="303" t="n">
        <v>37</v>
      </c>
      <c r="B46" s="304" t="n">
        <v>113215104122</v>
      </c>
      <c r="C46" s="304" t="s">
        <v>37</v>
      </c>
      <c r="D46" s="306" t="s">
        <v>330</v>
      </c>
      <c r="E46" s="263" t="s">
        <v>38</v>
      </c>
      <c r="F46" s="263" t="s">
        <v>38</v>
      </c>
      <c r="G46" s="263" t="s">
        <v>37</v>
      </c>
      <c r="H46" s="263" t="s">
        <v>36</v>
      </c>
      <c r="I46" s="263" t="s">
        <v>37</v>
      </c>
      <c r="J46" s="263" t="s">
        <v>203</v>
      </c>
      <c r="K46" s="263" t="s">
        <v>203</v>
      </c>
      <c r="L46" s="263" t="s">
        <v>38</v>
      </c>
      <c r="M46" s="264" t="n">
        <v>22</v>
      </c>
      <c r="N46" s="264">
        <f>IF(S46=0,22-SUMIF(E46:L46,"U*",$E$9:$L$9),0)</f>
        <v/>
      </c>
      <c r="O46" s="265">
        <f>(SUM(VLOOKUP(E46,$Y$10:$Z$16,2)*E$9,VLOOKUP(F46,$Y$10:$Z$16,2)*F$9,VLOOKUP(G46,$Y$10:$Z$16,2)*G$9,VLOOKUP(H46,$Y$10:$Z$16,2)*H$9,VLOOKUP(I46,$Y$10:$Z$16,2)*I$9,VLOOKUP(J46,$Y$10:$Z$16,2)*J$9,VLOOKUP(K46,$Y$10:$Z$16,2)*K$9,VLOOKUP(L46,$Y$10:$Z$16,2)*L$9))</f>
        <v/>
      </c>
      <c r="P46" s="266">
        <f>O46/N46</f>
        <v/>
      </c>
      <c r="Q46" s="267">
        <f>COUNTIF(E46:L46,"U")</f>
        <v/>
      </c>
      <c r="R46" s="172">
        <f>COUNTIF(E46:L46,"UA")</f>
        <v/>
      </c>
      <c r="S46" s="172">
        <f>COUNTIF(E46:L46,"WH")</f>
        <v/>
      </c>
      <c r="T46" s="172" t="n"/>
      <c r="U46" s="268">
        <f>IF(Q46&lt;&gt;0,"FAIL",IF(R46&gt;0,"AB",IF(S46&gt;0,"WH","PASS")))</f>
        <v/>
      </c>
      <c r="V46" s="195" t="n"/>
    </row>
    <row r="47" spans="1:26">
      <c r="A47" s="303" t="n">
        <v>38</v>
      </c>
      <c r="B47" s="304" t="n">
        <v>113215104126</v>
      </c>
      <c r="C47" s="304" t="s">
        <v>37</v>
      </c>
      <c r="D47" s="306" t="s">
        <v>331</v>
      </c>
      <c r="E47" s="263" t="s">
        <v>36</v>
      </c>
      <c r="F47" s="263" t="s">
        <v>37</v>
      </c>
      <c r="G47" s="263" t="s">
        <v>37</v>
      </c>
      <c r="H47" s="263" t="s">
        <v>38</v>
      </c>
      <c r="I47" s="263" t="s">
        <v>36</v>
      </c>
      <c r="J47" s="263" t="s">
        <v>203</v>
      </c>
      <c r="K47" s="263" t="s">
        <v>203</v>
      </c>
      <c r="L47" s="263" t="s">
        <v>37</v>
      </c>
      <c r="M47" s="264" t="n">
        <v>22</v>
      </c>
      <c r="N47" s="264">
        <f>IF(S47=0,22-SUMIF(E47:L47,"U*",$E$9:$L$9),0)</f>
        <v/>
      </c>
      <c r="O47" s="265">
        <f>(SUM(VLOOKUP(E47,$Y$10:$Z$16,2)*E$9,VLOOKUP(F47,$Y$10:$Z$16,2)*F$9,VLOOKUP(G47,$Y$10:$Z$16,2)*G$9,VLOOKUP(H47,$Y$10:$Z$16,2)*H$9,VLOOKUP(I47,$Y$10:$Z$16,2)*I$9,VLOOKUP(J47,$Y$10:$Z$16,2)*J$9,VLOOKUP(K47,$Y$10:$Z$16,2)*K$9,VLOOKUP(L47,$Y$10:$Z$16,2)*L$9))</f>
        <v/>
      </c>
      <c r="P47" s="266">
        <f>O47/N47</f>
        <v/>
      </c>
      <c r="Q47" s="267">
        <f>COUNTIF(E47:L47,"U")</f>
        <v/>
      </c>
      <c r="R47" s="172">
        <f>COUNTIF(E47:L47,"UA")</f>
        <v/>
      </c>
      <c r="S47" s="172">
        <f>COUNTIF(E47:L47,"WH")</f>
        <v/>
      </c>
      <c r="T47" s="172" t="n"/>
      <c r="U47" s="268">
        <f>IF(Q47&lt;&gt;0,"FAIL",IF(R47&gt;0,"AB",IF(S47&gt;0,"WH","PASS")))</f>
        <v/>
      </c>
      <c r="V47" s="195" t="n"/>
    </row>
    <row r="48" spans="1:26">
      <c r="A48" s="303" t="n">
        <v>39</v>
      </c>
      <c r="B48" s="304" t="n">
        <v>113215104127</v>
      </c>
      <c r="C48" s="304" t="s">
        <v>37</v>
      </c>
      <c r="D48" s="306" t="s">
        <v>332</v>
      </c>
      <c r="E48" s="263" t="s">
        <v>36</v>
      </c>
      <c r="F48" s="263" t="s">
        <v>37</v>
      </c>
      <c r="G48" s="263" t="s">
        <v>208</v>
      </c>
      <c r="H48" s="263" t="s">
        <v>38</v>
      </c>
      <c r="I48" s="263" t="s">
        <v>38</v>
      </c>
      <c r="J48" s="263" t="s">
        <v>203</v>
      </c>
      <c r="K48" s="263" t="s">
        <v>203</v>
      </c>
      <c r="L48" s="263" t="s">
        <v>38</v>
      </c>
      <c r="M48" s="264" t="n">
        <v>22</v>
      </c>
      <c r="N48" s="264">
        <f>IF(S48=0,22-SUMIF(E48:L48,"U*",$E$9:$L$9),0)</f>
        <v/>
      </c>
      <c r="O48" s="265">
        <f>(SUM(VLOOKUP(E48,$Y$10:$Z$16,2)*E$9,VLOOKUP(F48,$Y$10:$Z$16,2)*F$9,VLOOKUP(G48,$Y$10:$Z$16,2)*G$9,VLOOKUP(H48,$Y$10:$Z$16,2)*H$9,VLOOKUP(I48,$Y$10:$Z$16,2)*I$9,VLOOKUP(J48,$Y$10:$Z$16,2)*J$9,VLOOKUP(K48,$Y$10:$Z$16,2)*K$9,VLOOKUP(L48,$Y$10:$Z$16,2)*L$9))</f>
        <v/>
      </c>
      <c r="P48" s="266">
        <f>O48/N48</f>
        <v/>
      </c>
      <c r="Q48" s="267">
        <f>COUNTIF(E48:L48,"U")</f>
        <v/>
      </c>
      <c r="R48" s="172">
        <f>COUNTIF(E48:L48,"UA")</f>
        <v/>
      </c>
      <c r="S48" s="172">
        <f>COUNTIF(E48:L48,"WH")</f>
        <v/>
      </c>
      <c r="T48" s="172" t="n"/>
      <c r="U48" s="268">
        <f>IF(Q48&lt;&gt;0,"FAIL",IF(R48&gt;0,"AB",IF(S48&gt;0,"WH","PASS")))</f>
        <v/>
      </c>
      <c r="V48" s="195" t="n"/>
    </row>
    <row r="49" spans="1:26">
      <c r="A49" s="303" t="n">
        <v>40</v>
      </c>
      <c r="B49" s="304" t="n">
        <v>113215104128</v>
      </c>
      <c r="C49" s="304" t="s">
        <v>37</v>
      </c>
      <c r="D49" s="306" t="s">
        <v>333</v>
      </c>
      <c r="E49" s="263" t="s">
        <v>36</v>
      </c>
      <c r="F49" s="263" t="s">
        <v>208</v>
      </c>
      <c r="G49" s="263" t="s">
        <v>208</v>
      </c>
      <c r="H49" s="263" t="s">
        <v>208</v>
      </c>
      <c r="I49" s="263" t="s">
        <v>37</v>
      </c>
      <c r="J49" s="263" t="s">
        <v>203</v>
      </c>
      <c r="K49" s="263" t="s">
        <v>36</v>
      </c>
      <c r="L49" s="263" t="s">
        <v>38</v>
      </c>
      <c r="M49" s="264" t="n">
        <v>22</v>
      </c>
      <c r="N49" s="264">
        <f>IF(S49=0,22-SUMIF(E49:L49,"U*",$E$9:$L$9),0)</f>
        <v/>
      </c>
      <c r="O49" s="265">
        <f>(SUM(VLOOKUP(E49,$Y$10:$Z$16,2)*E$9,VLOOKUP(F49,$Y$10:$Z$16,2)*F$9,VLOOKUP(G49,$Y$10:$Z$16,2)*G$9,VLOOKUP(H49,$Y$10:$Z$16,2)*H$9,VLOOKUP(I49,$Y$10:$Z$16,2)*I$9,VLOOKUP(J49,$Y$10:$Z$16,2)*J$9,VLOOKUP(K49,$Y$10:$Z$16,2)*K$9,VLOOKUP(L49,$Y$10:$Z$16,2)*L$9))</f>
        <v/>
      </c>
      <c r="P49" s="266">
        <f>O49/N49</f>
        <v/>
      </c>
      <c r="Q49" s="267">
        <f>COUNTIF(E49:L49,"U")</f>
        <v/>
      </c>
      <c r="R49" s="172">
        <f>COUNTIF(E49:L49,"UA")</f>
        <v/>
      </c>
      <c r="S49" s="172">
        <f>COUNTIF(E49:L49,"WH")</f>
        <v/>
      </c>
      <c r="T49" s="172" t="n"/>
      <c r="U49" s="268">
        <f>IF(Q49&lt;&gt;0,"FAIL",IF(R49&gt;0,"AB",IF(S49&gt;0,"WH","PASS")))</f>
        <v/>
      </c>
      <c r="V49" s="195" t="n"/>
    </row>
    <row r="50" spans="1:26">
      <c r="A50" s="303" t="n">
        <v>41</v>
      </c>
      <c r="B50" s="304" t="n">
        <v>113215104133</v>
      </c>
      <c r="C50" s="304" t="s">
        <v>37</v>
      </c>
      <c r="D50" s="306" t="s">
        <v>334</v>
      </c>
      <c r="E50" s="263" t="s">
        <v>38</v>
      </c>
      <c r="F50" s="263" t="s">
        <v>206</v>
      </c>
      <c r="G50" s="263" t="s">
        <v>208</v>
      </c>
      <c r="H50" s="263" t="s">
        <v>205</v>
      </c>
      <c r="I50" s="263" t="s">
        <v>208</v>
      </c>
      <c r="J50" s="263" t="s">
        <v>36</v>
      </c>
      <c r="K50" s="263" t="s">
        <v>203</v>
      </c>
      <c r="L50" s="263" t="s">
        <v>38</v>
      </c>
      <c r="M50" s="264" t="n">
        <v>22</v>
      </c>
      <c r="N50" s="264">
        <f>IF(S50=0,22-SUMIF(E50:L50,"U*",$E$9:$L$9),0)</f>
        <v/>
      </c>
      <c r="O50" s="265">
        <f>(SUM(VLOOKUP(E50,$Y$10:$Z$16,2)*E$9,VLOOKUP(F50,$Y$10:$Z$16,2)*F$9,VLOOKUP(G50,$Y$10:$Z$16,2)*G$9,VLOOKUP(H50,$Y$10:$Z$16,2)*H$9,VLOOKUP(I50,$Y$10:$Z$16,2)*I$9,VLOOKUP(J50,$Y$10:$Z$16,2)*J$9,VLOOKUP(K50,$Y$10:$Z$16,2)*K$9,VLOOKUP(L50,$Y$10:$Z$16,2)*L$9))</f>
        <v/>
      </c>
      <c r="P50" s="266">
        <f>O50/N50</f>
        <v/>
      </c>
      <c r="Q50" s="267">
        <f>COUNTIF(E50:L50,"U")</f>
        <v/>
      </c>
      <c r="R50" s="172">
        <f>COUNTIF(E50:L50,"UA")</f>
        <v/>
      </c>
      <c r="S50" s="172">
        <f>COUNTIF(E50:L50,"WH")</f>
        <v/>
      </c>
      <c r="T50" s="172" t="n"/>
      <c r="U50" s="268">
        <f>IF(Q50&lt;&gt;0,"FAIL",IF(R50&gt;0,"AB",IF(S50&gt;0,"WH","PASS")))</f>
        <v/>
      </c>
      <c r="V50" s="195" t="n"/>
    </row>
    <row r="51" spans="1:26">
      <c r="A51" s="303" t="n">
        <v>42</v>
      </c>
      <c r="B51" s="304" t="n">
        <v>113215104137</v>
      </c>
      <c r="C51" s="304" t="s">
        <v>37</v>
      </c>
      <c r="D51" s="306" t="s">
        <v>335</v>
      </c>
      <c r="E51" s="263" t="s">
        <v>37</v>
      </c>
      <c r="F51" s="263" t="s">
        <v>37</v>
      </c>
      <c r="G51" s="263" t="s">
        <v>208</v>
      </c>
      <c r="H51" s="263" t="s">
        <v>36</v>
      </c>
      <c r="I51" s="263" t="s">
        <v>37</v>
      </c>
      <c r="J51" s="263" t="s">
        <v>203</v>
      </c>
      <c r="K51" s="263" t="s">
        <v>203</v>
      </c>
      <c r="L51" s="263" t="s">
        <v>36</v>
      </c>
      <c r="M51" s="264" t="n">
        <v>22</v>
      </c>
      <c r="N51" s="264">
        <f>IF(S51=0,22-SUMIF(E51:L51,"U*",$E$9:$L$9),0)</f>
        <v/>
      </c>
      <c r="O51" s="265">
        <f>(SUM(VLOOKUP(E51,$Y$10:$Z$16,2)*E$9,VLOOKUP(F51,$Y$10:$Z$16,2)*F$9,VLOOKUP(G51,$Y$10:$Z$16,2)*G$9,VLOOKUP(H51,$Y$10:$Z$16,2)*H$9,VLOOKUP(I51,$Y$10:$Z$16,2)*I$9,VLOOKUP(J51,$Y$10:$Z$16,2)*J$9,VLOOKUP(K51,$Y$10:$Z$16,2)*K$9,VLOOKUP(L51,$Y$10:$Z$16,2)*L$9))</f>
        <v/>
      </c>
      <c r="P51" s="266">
        <f>O51/N51</f>
        <v/>
      </c>
      <c r="Q51" s="267">
        <f>COUNTIF(E51:L51,"U")</f>
        <v/>
      </c>
      <c r="R51" s="172">
        <f>COUNTIF(E51:L51,"UA")</f>
        <v/>
      </c>
      <c r="S51" s="172">
        <f>COUNTIF(E51:L51,"WH")</f>
        <v/>
      </c>
      <c r="T51" s="172" t="n"/>
      <c r="U51" s="268">
        <f>IF(Q51&lt;&gt;0,"FAIL",IF(R51&gt;0,"AB",IF(S51&gt;0,"WH","PASS")))</f>
        <v/>
      </c>
      <c r="V51" s="195" t="n"/>
    </row>
    <row r="52" spans="1:26">
      <c r="A52" s="303" t="n">
        <v>43</v>
      </c>
      <c r="B52" s="304" t="n">
        <v>113215104139</v>
      </c>
      <c r="C52" s="304" t="s">
        <v>37</v>
      </c>
      <c r="D52" s="306" t="s">
        <v>336</v>
      </c>
      <c r="E52" s="263" t="s">
        <v>38</v>
      </c>
      <c r="F52" s="263" t="s">
        <v>37</v>
      </c>
      <c r="G52" s="263" t="s">
        <v>208</v>
      </c>
      <c r="H52" s="263" t="s">
        <v>206</v>
      </c>
      <c r="I52" s="263" t="s">
        <v>36</v>
      </c>
      <c r="J52" s="263" t="s">
        <v>203</v>
      </c>
      <c r="K52" s="263" t="s">
        <v>203</v>
      </c>
      <c r="L52" s="263" t="s">
        <v>37</v>
      </c>
      <c r="M52" s="264" t="n">
        <v>22</v>
      </c>
      <c r="N52" s="264">
        <f>IF(S52=0,22-SUMIF(E52:L52,"U*",$E$9:$L$9),0)</f>
        <v/>
      </c>
      <c r="O52" s="265">
        <f>(SUM(VLOOKUP(E52,$Y$10:$Z$16,2)*E$9,VLOOKUP(F52,$Y$10:$Z$16,2)*F$9,VLOOKUP(G52,$Y$10:$Z$16,2)*G$9,VLOOKUP(H52,$Y$10:$Z$16,2)*H$9,VLOOKUP(I52,$Y$10:$Z$16,2)*I$9,VLOOKUP(J52,$Y$10:$Z$16,2)*J$9,VLOOKUP(K52,$Y$10:$Z$16,2)*K$9,VLOOKUP(L52,$Y$10:$Z$16,2)*L$9))</f>
        <v/>
      </c>
      <c r="P52" s="266">
        <f>O52/N52</f>
        <v/>
      </c>
      <c r="Q52" s="267">
        <f>COUNTIF(E52:L52,"U")</f>
        <v/>
      </c>
      <c r="R52" s="172">
        <f>COUNTIF(E52:L52,"UA")</f>
        <v/>
      </c>
      <c r="S52" s="172">
        <f>COUNTIF(E52:L52,"WH")</f>
        <v/>
      </c>
      <c r="T52" s="172" t="n"/>
      <c r="U52" s="268">
        <f>IF(Q52&lt;&gt;0,"FAIL",IF(R52&gt;0,"AB",IF(S52&gt;0,"WH","PASS")))</f>
        <v/>
      </c>
      <c r="V52" s="272" t="n"/>
    </row>
    <row r="53" spans="1:26">
      <c r="A53" s="303" t="n">
        <v>44</v>
      </c>
      <c r="B53" s="304" t="n">
        <v>113215104141</v>
      </c>
      <c r="C53" s="304" t="s">
        <v>37</v>
      </c>
      <c r="D53" s="306" t="s">
        <v>337</v>
      </c>
      <c r="E53" s="263" t="s">
        <v>38</v>
      </c>
      <c r="F53" s="263" t="s">
        <v>38</v>
      </c>
      <c r="G53" s="263" t="s">
        <v>208</v>
      </c>
      <c r="H53" s="263" t="s">
        <v>37</v>
      </c>
      <c r="I53" s="263" t="s">
        <v>38</v>
      </c>
      <c r="J53" s="263" t="s">
        <v>203</v>
      </c>
      <c r="K53" s="263" t="s">
        <v>203</v>
      </c>
      <c r="L53" s="263" t="s">
        <v>37</v>
      </c>
      <c r="M53" s="264" t="n">
        <v>22</v>
      </c>
      <c r="N53" s="264">
        <f>IF(S53=0,22-SUMIF(E53:L53,"U*",$E$9:$L$9),0)</f>
        <v/>
      </c>
      <c r="O53" s="265">
        <f>(SUM(VLOOKUP(E53,$Y$10:$Z$16,2)*E$9,VLOOKUP(F53,$Y$10:$Z$16,2)*F$9,VLOOKUP(G53,$Y$10:$Z$16,2)*G$9,VLOOKUP(H53,$Y$10:$Z$16,2)*H$9,VLOOKUP(I53,$Y$10:$Z$16,2)*I$9,VLOOKUP(J53,$Y$10:$Z$16,2)*J$9,VLOOKUP(K53,$Y$10:$Z$16,2)*K$9,VLOOKUP(L53,$Y$10:$Z$16,2)*L$9))</f>
        <v/>
      </c>
      <c r="P53" s="266">
        <f>O53/N53</f>
        <v/>
      </c>
      <c r="Q53" s="267">
        <f>COUNTIF(E53:L53,"U")</f>
        <v/>
      </c>
      <c r="R53" s="172">
        <f>COUNTIF(E53:L53,"UA")</f>
        <v/>
      </c>
      <c r="S53" s="172">
        <f>COUNTIF(E53:L53,"WH")</f>
        <v/>
      </c>
      <c r="T53" s="172" t="n"/>
      <c r="U53" s="268">
        <f>IF(Q53&lt;&gt;0,"FAIL",IF(R53&gt;0,"AB",IF(S53&gt;0,"WH","PASS")))</f>
        <v/>
      </c>
      <c r="V53" s="195" t="n"/>
    </row>
    <row r="54" spans="1:26">
      <c r="A54" s="303" t="n">
        <v>45</v>
      </c>
      <c r="B54" s="304" t="n">
        <v>113215104142</v>
      </c>
      <c r="C54" s="304" t="s">
        <v>37</v>
      </c>
      <c r="D54" s="306" t="s">
        <v>338</v>
      </c>
      <c r="E54" s="263" t="s">
        <v>37</v>
      </c>
      <c r="F54" s="263" t="s">
        <v>206</v>
      </c>
      <c r="G54" s="263" t="s">
        <v>37</v>
      </c>
      <c r="H54" s="263" t="s">
        <v>37</v>
      </c>
      <c r="I54" s="263" t="s">
        <v>36</v>
      </c>
      <c r="J54" s="263" t="s">
        <v>203</v>
      </c>
      <c r="K54" s="263" t="s">
        <v>203</v>
      </c>
      <c r="L54" s="263" t="s">
        <v>37</v>
      </c>
      <c r="M54" s="264" t="n">
        <v>22</v>
      </c>
      <c r="N54" s="264">
        <f>IF(S54=0,22-SUMIF(E54:L54,"U*",$E$9:$L$9),0)</f>
        <v/>
      </c>
      <c r="O54" s="265">
        <f>(SUM(VLOOKUP(E54,$Y$10:$Z$16,2)*E$9,VLOOKUP(F54,$Y$10:$Z$16,2)*F$9,VLOOKUP(G54,$Y$10:$Z$16,2)*G$9,VLOOKUP(H54,$Y$10:$Z$16,2)*H$9,VLOOKUP(I54,$Y$10:$Z$16,2)*I$9,VLOOKUP(J54,$Y$10:$Z$16,2)*J$9,VLOOKUP(K54,$Y$10:$Z$16,2)*K$9,VLOOKUP(L54,$Y$10:$Z$16,2)*L$9))</f>
        <v/>
      </c>
      <c r="P54" s="266">
        <f>O54/N54</f>
        <v/>
      </c>
      <c r="Q54" s="267">
        <f>COUNTIF(E54:L54,"U")</f>
        <v/>
      </c>
      <c r="R54" s="172">
        <f>COUNTIF(E54:L54,"UA")</f>
        <v/>
      </c>
      <c r="S54" s="172">
        <f>COUNTIF(E54:L54,"WH")</f>
        <v/>
      </c>
      <c r="T54" s="172" t="n"/>
      <c r="U54" s="268">
        <f>IF(Q54&lt;&gt;0,"FAIL",IF(R54&gt;0,"AB",IF(S54&gt;0,"WH","PASS")))</f>
        <v/>
      </c>
      <c r="V54" s="195" t="n"/>
    </row>
    <row r="55" spans="1:26">
      <c r="A55" s="303" t="n">
        <v>46</v>
      </c>
      <c r="B55" s="304" t="n">
        <v>113215104145</v>
      </c>
      <c r="C55" s="304" t="s">
        <v>37</v>
      </c>
      <c r="D55" s="307" t="s">
        <v>339</v>
      </c>
      <c r="E55" s="263" t="s">
        <v>205</v>
      </c>
      <c r="F55" s="263" t="s">
        <v>205</v>
      </c>
      <c r="G55" s="263" t="s">
        <v>206</v>
      </c>
      <c r="H55" s="263" t="s">
        <v>205</v>
      </c>
      <c r="I55" s="263" t="s">
        <v>38</v>
      </c>
      <c r="J55" s="263" t="s">
        <v>36</v>
      </c>
      <c r="K55" s="263" t="s">
        <v>36</v>
      </c>
      <c r="L55" s="263" t="s">
        <v>206</v>
      </c>
      <c r="M55" s="264" t="n">
        <v>22</v>
      </c>
      <c r="N55" s="264">
        <f>IF(S55=0,22-SUMIF(E55:L55,"U*",$E$9:$L$9),0)</f>
        <v/>
      </c>
      <c r="O55" s="265">
        <f>(SUM(VLOOKUP(E55,$Y$10:$Z$16,2)*E$9,VLOOKUP(F55,$Y$10:$Z$16,2)*F$9,VLOOKUP(G55,$Y$10:$Z$16,2)*G$9,VLOOKUP(H55,$Y$10:$Z$16,2)*H$9,VLOOKUP(I55,$Y$10:$Z$16,2)*I$9,VLOOKUP(J55,$Y$10:$Z$16,2)*J$9,VLOOKUP(K55,$Y$10:$Z$16,2)*K$9,VLOOKUP(L55,$Y$10:$Z$16,2)*L$9))</f>
        <v/>
      </c>
      <c r="P55" s="266">
        <f>O55/N55</f>
        <v/>
      </c>
      <c r="Q55" s="267">
        <f>COUNTIF(E55:L55,"U")</f>
        <v/>
      </c>
      <c r="R55" s="172">
        <f>COUNTIF(E55:L55,"UA")</f>
        <v/>
      </c>
      <c r="S55" s="172">
        <f>COUNTIF(E55:L55,"WH")</f>
        <v/>
      </c>
      <c r="T55" s="172" t="n"/>
      <c r="U55" s="268">
        <f>IF(Q55&lt;&gt;0,"FAIL",IF(R55&gt;0,"AB",IF(S55&gt;0,"WH","PASS")))</f>
        <v/>
      </c>
      <c r="V55" s="195" t="n"/>
    </row>
    <row r="56" spans="1:26">
      <c r="A56" s="303" t="n">
        <v>47</v>
      </c>
      <c r="B56" s="304" t="n">
        <v>113215104151</v>
      </c>
      <c r="C56" s="304" t="s">
        <v>37</v>
      </c>
      <c r="D56" s="307" t="s">
        <v>340</v>
      </c>
      <c r="E56" s="263" t="s">
        <v>37</v>
      </c>
      <c r="F56" s="263" t="s">
        <v>38</v>
      </c>
      <c r="G56" s="263" t="s">
        <v>37</v>
      </c>
      <c r="H56" s="263" t="s">
        <v>208</v>
      </c>
      <c r="I56" s="263" t="s">
        <v>37</v>
      </c>
      <c r="J56" s="263" t="s">
        <v>203</v>
      </c>
      <c r="K56" s="263" t="s">
        <v>203</v>
      </c>
      <c r="L56" s="263" t="s">
        <v>38</v>
      </c>
      <c r="M56" s="264" t="n">
        <v>22</v>
      </c>
      <c r="N56" s="264">
        <f>IF(S56=0,22-SUMIF(E56:L56,"U*",$E$9:$L$9),0)</f>
        <v/>
      </c>
      <c r="O56" s="265">
        <f>(SUM(VLOOKUP(E56,$Y$10:$Z$16,2)*E$9,VLOOKUP(F56,$Y$10:$Z$16,2)*F$9,VLOOKUP(G56,$Y$10:$Z$16,2)*G$9,VLOOKUP(H56,$Y$10:$Z$16,2)*H$9,VLOOKUP(I56,$Y$10:$Z$16,2)*I$9,VLOOKUP(J56,$Y$10:$Z$16,2)*J$9,VLOOKUP(K56,$Y$10:$Z$16,2)*K$9,VLOOKUP(L56,$Y$10:$Z$16,2)*L$9))</f>
        <v/>
      </c>
      <c r="P56" s="266">
        <f>O56/N56</f>
        <v/>
      </c>
      <c r="Q56" s="267">
        <f>COUNTIF(E56:L56,"U")</f>
        <v/>
      </c>
      <c r="R56" s="172">
        <f>COUNTIF(E56:L56,"UA")</f>
        <v/>
      </c>
      <c r="S56" s="172">
        <f>COUNTIF(E56:L56,"WH")</f>
        <v/>
      </c>
      <c r="T56" s="172" t="n"/>
      <c r="U56" s="268">
        <f>IF(Q56&lt;&gt;0,"FAIL",IF(R56&gt;0,"AB",IF(S56&gt;0,"WH","PASS")))</f>
        <v/>
      </c>
      <c r="V56" s="195" t="n"/>
    </row>
    <row r="57" spans="1:26">
      <c r="A57" s="303" t="n">
        <v>48</v>
      </c>
      <c r="B57" s="304" t="n">
        <v>113215104157</v>
      </c>
      <c r="C57" s="304" t="s">
        <v>37</v>
      </c>
      <c r="D57" s="307" t="s">
        <v>341</v>
      </c>
      <c r="E57" s="263" t="s">
        <v>205</v>
      </c>
      <c r="F57" s="263" t="s">
        <v>206</v>
      </c>
      <c r="G57" s="263" t="s">
        <v>206</v>
      </c>
      <c r="H57" s="263" t="s">
        <v>206</v>
      </c>
      <c r="I57" s="263" t="s">
        <v>38</v>
      </c>
      <c r="J57" s="263" t="s">
        <v>203</v>
      </c>
      <c r="K57" s="263" t="s">
        <v>203</v>
      </c>
      <c r="L57" s="263" t="s">
        <v>38</v>
      </c>
      <c r="M57" s="264" t="n">
        <v>22</v>
      </c>
      <c r="N57" s="264">
        <f>IF(S57=0,22-SUMIF(E57:L57,"U*",$E$9:$L$9),0)</f>
        <v/>
      </c>
      <c r="O57" s="265">
        <f>(SUM(VLOOKUP(E57,$Y$10:$Z$16,2)*E$9,VLOOKUP(F57,$Y$10:$Z$16,2)*F$9,VLOOKUP(G57,$Y$10:$Z$16,2)*G$9,VLOOKUP(H57,$Y$10:$Z$16,2)*H$9,VLOOKUP(I57,$Y$10:$Z$16,2)*I$9,VLOOKUP(J57,$Y$10:$Z$16,2)*J$9,VLOOKUP(K57,$Y$10:$Z$16,2)*K$9,VLOOKUP(L57,$Y$10:$Z$16,2)*L$9))</f>
        <v/>
      </c>
      <c r="P57" s="266">
        <f>O57/N57</f>
        <v/>
      </c>
      <c r="Q57" s="267">
        <f>COUNTIF(E57:L57,"U")</f>
        <v/>
      </c>
      <c r="R57" s="172">
        <f>COUNTIF(E57:L57,"UA")</f>
        <v/>
      </c>
      <c r="S57" s="172">
        <f>COUNTIF(E57:L57,"WH")</f>
        <v/>
      </c>
      <c r="T57" s="172" t="n"/>
      <c r="U57" s="268">
        <f>IF(Q57&lt;&gt;0,"FAIL",IF(R57&gt;0,"AB",IF(S57&gt;0,"WH","PASS")))</f>
        <v/>
      </c>
      <c r="V57" s="195" t="n"/>
    </row>
    <row r="58" spans="1:26">
      <c r="A58" s="303" t="n">
        <v>49</v>
      </c>
      <c r="B58" s="304" t="n">
        <v>113215104161</v>
      </c>
      <c r="C58" s="304" t="s">
        <v>37</v>
      </c>
      <c r="D58" s="307" t="s">
        <v>342</v>
      </c>
      <c r="E58" s="263" t="s">
        <v>205</v>
      </c>
      <c r="F58" s="263" t="s">
        <v>205</v>
      </c>
      <c r="G58" s="263" t="s">
        <v>205</v>
      </c>
      <c r="H58" s="263" t="s">
        <v>205</v>
      </c>
      <c r="I58" s="263" t="s">
        <v>205</v>
      </c>
      <c r="J58" s="263" t="s">
        <v>37</v>
      </c>
      <c r="K58" s="263" t="s">
        <v>38</v>
      </c>
      <c r="L58" s="263" t="s">
        <v>206</v>
      </c>
      <c r="M58" s="264" t="n">
        <v>22</v>
      </c>
      <c r="N58" s="264">
        <f>IF(S58=0,22-SUMIF(E58:L58,"U*",$E$9:$L$9),0)</f>
        <v/>
      </c>
      <c r="O58" s="265">
        <f>(SUM(VLOOKUP(E58,$Y$10:$Z$16,2)*E$9,VLOOKUP(F58,$Y$10:$Z$16,2)*F$9,VLOOKUP(G58,$Y$10:$Z$16,2)*G$9,VLOOKUP(H58,$Y$10:$Z$16,2)*H$9,VLOOKUP(I58,$Y$10:$Z$16,2)*I$9,VLOOKUP(J58,$Y$10:$Z$16,2)*J$9,VLOOKUP(K58,$Y$10:$Z$16,2)*K$9,VLOOKUP(L58,$Y$10:$Z$16,2)*L$9))</f>
        <v/>
      </c>
      <c r="P58" s="266">
        <f>O58/N58</f>
        <v/>
      </c>
      <c r="Q58" s="267">
        <f>COUNTIF(E58:L58,"U")</f>
        <v/>
      </c>
      <c r="R58" s="172">
        <f>COUNTIF(E58:L58,"UA")</f>
        <v/>
      </c>
      <c r="S58" s="172">
        <f>COUNTIF(E58:L58,"WH")</f>
        <v/>
      </c>
      <c r="T58" s="172" t="n"/>
      <c r="U58" s="268">
        <f>IF(Q58&lt;&gt;0,"FAIL",IF(R58&gt;0,"AB",IF(S58&gt;0,"WH","PASS")))</f>
        <v/>
      </c>
      <c r="V58" s="195" t="n"/>
    </row>
    <row r="59" spans="1:26">
      <c r="A59" s="303" t="n">
        <v>50</v>
      </c>
      <c r="B59" s="304" t="n">
        <v>113215104163</v>
      </c>
      <c r="C59" s="304" t="s">
        <v>37</v>
      </c>
      <c r="D59" s="306" t="s">
        <v>343</v>
      </c>
      <c r="E59" s="263" t="s">
        <v>38</v>
      </c>
      <c r="F59" s="263" t="s">
        <v>38</v>
      </c>
      <c r="G59" s="263" t="s">
        <v>38</v>
      </c>
      <c r="H59" s="263" t="s">
        <v>36</v>
      </c>
      <c r="I59" s="263" t="s">
        <v>38</v>
      </c>
      <c r="J59" s="263" t="s">
        <v>203</v>
      </c>
      <c r="K59" s="263" t="s">
        <v>203</v>
      </c>
      <c r="L59" s="263" t="s">
        <v>37</v>
      </c>
      <c r="M59" s="264" t="n">
        <v>22</v>
      </c>
      <c r="N59" s="264">
        <f>IF(S59=0,22-SUMIF(E59:L59,"U*",$E$9:$L$9),0)</f>
        <v/>
      </c>
      <c r="O59" s="265">
        <f>(SUM(VLOOKUP(E59,$Y$10:$Z$16,2)*E$9,VLOOKUP(F59,$Y$10:$Z$16,2)*F$9,VLOOKUP(G59,$Y$10:$Z$16,2)*G$9,VLOOKUP(H59,$Y$10:$Z$16,2)*H$9,VLOOKUP(I59,$Y$10:$Z$16,2)*I$9,VLOOKUP(J59,$Y$10:$Z$16,2)*J$9,VLOOKUP(K59,$Y$10:$Z$16,2)*K$9,VLOOKUP(L59,$Y$10:$Z$16,2)*L$9))</f>
        <v/>
      </c>
      <c r="P59" s="266">
        <f>O59/N59</f>
        <v/>
      </c>
      <c r="Q59" s="267">
        <f>COUNTIF(E59:L59,"U")</f>
        <v/>
      </c>
      <c r="R59" s="172">
        <f>COUNTIF(E59:L59,"UA")</f>
        <v/>
      </c>
      <c r="S59" s="172">
        <f>COUNTIF(E59:L59,"WH")</f>
        <v/>
      </c>
      <c r="T59" s="172" t="n"/>
      <c r="U59" s="268">
        <f>IF(Q59&lt;&gt;0,"FAIL",IF(R59&gt;0,"AB",IF(S59&gt;0,"WH","PASS")))</f>
        <v/>
      </c>
      <c r="V59" s="195" t="n"/>
    </row>
    <row r="60" spans="1:26">
      <c r="A60" s="303" t="n">
        <v>51</v>
      </c>
      <c r="B60" s="304" t="n">
        <v>113215104164</v>
      </c>
      <c r="C60" s="304" t="s">
        <v>37</v>
      </c>
      <c r="D60" s="306" t="s">
        <v>344</v>
      </c>
      <c r="E60" s="263" t="s">
        <v>38</v>
      </c>
      <c r="F60" s="263" t="s">
        <v>37</v>
      </c>
      <c r="G60" s="263" t="s">
        <v>36</v>
      </c>
      <c r="H60" s="263" t="s">
        <v>38</v>
      </c>
      <c r="I60" s="263" t="s">
        <v>36</v>
      </c>
      <c r="J60" s="263" t="s">
        <v>203</v>
      </c>
      <c r="K60" s="263" t="s">
        <v>203</v>
      </c>
      <c r="L60" s="263" t="s">
        <v>37</v>
      </c>
      <c r="M60" s="264" t="n">
        <v>22</v>
      </c>
      <c r="N60" s="264">
        <f>IF(S60=0,22-SUMIF(E60:L60,"U*",$E$9:$L$9),0)</f>
        <v/>
      </c>
      <c r="O60" s="265">
        <f>(SUM(VLOOKUP(E60,$Y$10:$Z$16,2)*E$9,VLOOKUP(F60,$Y$10:$Z$16,2)*F$9,VLOOKUP(G60,$Y$10:$Z$16,2)*G$9,VLOOKUP(H60,$Y$10:$Z$16,2)*H$9,VLOOKUP(I60,$Y$10:$Z$16,2)*I$9,VLOOKUP(J60,$Y$10:$Z$16,2)*J$9,VLOOKUP(K60,$Y$10:$Z$16,2)*K$9,VLOOKUP(L60,$Y$10:$Z$16,2)*L$9))</f>
        <v/>
      </c>
      <c r="P60" s="266">
        <f>O60/N60</f>
        <v/>
      </c>
      <c r="Q60" s="267">
        <f>COUNTIF(E60:L60,"U")</f>
        <v/>
      </c>
      <c r="R60" s="172">
        <f>COUNTIF(E60:L60,"UA")</f>
        <v/>
      </c>
      <c r="S60" s="172">
        <f>COUNTIF(E60:L60,"WH")</f>
        <v/>
      </c>
      <c r="T60" s="172" t="n"/>
      <c r="U60" s="268">
        <f>IF(Q60&lt;&gt;0,"FAIL",IF(R60&gt;0,"AB",IF(S60&gt;0,"WH","PASS")))</f>
        <v/>
      </c>
      <c r="V60" s="273" t="n"/>
    </row>
    <row r="61" spans="1:26">
      <c r="A61" s="303" t="n">
        <v>52</v>
      </c>
      <c r="B61" s="304" t="n">
        <v>113215104165</v>
      </c>
      <c r="C61" s="304" t="s">
        <v>37</v>
      </c>
      <c r="D61" s="306" t="s">
        <v>345</v>
      </c>
      <c r="E61" s="263" t="s">
        <v>38</v>
      </c>
      <c r="F61" s="263" t="s">
        <v>38</v>
      </c>
      <c r="G61" s="263" t="s">
        <v>208</v>
      </c>
      <c r="H61" s="263" t="s">
        <v>206</v>
      </c>
      <c r="I61" s="263" t="s">
        <v>36</v>
      </c>
      <c r="J61" s="263" t="s">
        <v>203</v>
      </c>
      <c r="K61" s="263" t="s">
        <v>203</v>
      </c>
      <c r="L61" s="263" t="s">
        <v>38</v>
      </c>
      <c r="M61" s="264" t="n">
        <v>22</v>
      </c>
      <c r="N61" s="264">
        <f>IF(S61=0,22-SUMIF(E61:L61,"U*",$E$9:$L$9),0)</f>
        <v/>
      </c>
      <c r="O61" s="265">
        <f>(SUM(VLOOKUP(E61,$Y$10:$Z$16,2)*E$9,VLOOKUP(F61,$Y$10:$Z$16,2)*F$9,VLOOKUP(G61,$Y$10:$Z$16,2)*G$9,VLOOKUP(H61,$Y$10:$Z$16,2)*H$9,VLOOKUP(I61,$Y$10:$Z$16,2)*I$9,VLOOKUP(J61,$Y$10:$Z$16,2)*J$9,VLOOKUP(K61,$Y$10:$Z$16,2)*K$9,VLOOKUP(L61,$Y$10:$Z$16,2)*L$9))</f>
        <v/>
      </c>
      <c r="P61" s="266">
        <f>O61/N61</f>
        <v/>
      </c>
      <c r="Q61" s="267">
        <f>COUNTIF(E61:L61,"U")</f>
        <v/>
      </c>
      <c r="R61" s="172">
        <f>COUNTIF(E61:L61,"UA")</f>
        <v/>
      </c>
      <c r="S61" s="172">
        <f>COUNTIF(E61:L61,"WH")</f>
        <v/>
      </c>
      <c r="T61" s="172" t="n"/>
      <c r="U61" s="268">
        <f>IF(Q61&lt;&gt;0,"FAIL",IF(R61&gt;0,"AB",IF(S61&gt;0,"WH","PASS")))</f>
        <v/>
      </c>
      <c r="V61" s="195" t="n"/>
    </row>
    <row r="62" spans="1:26">
      <c r="A62" s="303" t="n">
        <v>53</v>
      </c>
      <c r="B62" s="304" t="n">
        <v>113215104166</v>
      </c>
      <c r="C62" s="304" t="s">
        <v>37</v>
      </c>
      <c r="D62" s="306" t="s">
        <v>346</v>
      </c>
      <c r="E62" s="263" t="s">
        <v>37</v>
      </c>
      <c r="F62" s="263" t="s">
        <v>37</v>
      </c>
      <c r="G62" s="263" t="s">
        <v>38</v>
      </c>
      <c r="H62" s="263" t="s">
        <v>37</v>
      </c>
      <c r="I62" s="263" t="s">
        <v>37</v>
      </c>
      <c r="J62" s="263" t="s">
        <v>203</v>
      </c>
      <c r="K62" s="263" t="s">
        <v>203</v>
      </c>
      <c r="L62" s="263" t="s">
        <v>36</v>
      </c>
      <c r="M62" s="264" t="n">
        <v>22</v>
      </c>
      <c r="N62" s="264">
        <f>IF(S62=0,22-SUMIF(E62:L62,"U*",$E$9:$L$9),0)</f>
        <v/>
      </c>
      <c r="O62" s="265">
        <f>(SUM(VLOOKUP(E62,$Y$10:$Z$16,2)*E$9,VLOOKUP(F62,$Y$10:$Z$16,2)*F$9,VLOOKUP(G62,$Y$10:$Z$16,2)*G$9,VLOOKUP(H62,$Y$10:$Z$16,2)*H$9,VLOOKUP(I62,$Y$10:$Z$16,2)*I$9,VLOOKUP(J62,$Y$10:$Z$16,2)*J$9,VLOOKUP(K62,$Y$10:$Z$16,2)*K$9,VLOOKUP(L62,$Y$10:$Z$16,2)*L$9))</f>
        <v/>
      </c>
      <c r="P62" s="266">
        <f>O62/N62</f>
        <v/>
      </c>
      <c r="Q62" s="267">
        <f>COUNTIF(E62:L62,"U")</f>
        <v/>
      </c>
      <c r="R62" s="172">
        <f>COUNTIF(E62:L62,"UA")</f>
        <v/>
      </c>
      <c r="S62" s="172">
        <f>COUNTIF(E62:L62,"WH")</f>
        <v/>
      </c>
      <c r="T62" s="172" t="n"/>
      <c r="U62" s="268">
        <f>IF(Q62&lt;&gt;0,"FAIL",IF(R62&gt;0,"AB",IF(S62&gt;0,"WH","PASS")))</f>
        <v/>
      </c>
      <c r="V62" s="195" t="n"/>
    </row>
    <row r="63" spans="1:26">
      <c r="A63" s="303" t="n">
        <v>54</v>
      </c>
      <c r="B63" s="304" t="n">
        <v>113215104167</v>
      </c>
      <c r="C63" s="304" t="s">
        <v>37</v>
      </c>
      <c r="D63" s="306" t="s">
        <v>347</v>
      </c>
      <c r="E63" s="263" t="s">
        <v>37</v>
      </c>
      <c r="F63" s="263" t="s">
        <v>37</v>
      </c>
      <c r="G63" s="263" t="s">
        <v>37</v>
      </c>
      <c r="H63" s="263" t="s">
        <v>38</v>
      </c>
      <c r="I63" s="263" t="s">
        <v>36</v>
      </c>
      <c r="J63" s="263" t="s">
        <v>203</v>
      </c>
      <c r="K63" s="263" t="s">
        <v>203</v>
      </c>
      <c r="L63" s="263" t="s">
        <v>36</v>
      </c>
      <c r="M63" s="264" t="n">
        <v>22</v>
      </c>
      <c r="N63" s="264">
        <f>IF(S63=0,22-SUMIF(E63:L63,"U*",$E$9:$L$9),0)</f>
        <v/>
      </c>
      <c r="O63" s="265">
        <f>(SUM(VLOOKUP(E63,$Y$10:$Z$16,2)*E$9,VLOOKUP(F63,$Y$10:$Z$16,2)*F$9,VLOOKUP(G63,$Y$10:$Z$16,2)*G$9,VLOOKUP(H63,$Y$10:$Z$16,2)*H$9,VLOOKUP(I63,$Y$10:$Z$16,2)*I$9,VLOOKUP(J63,$Y$10:$Z$16,2)*J$9,VLOOKUP(K63,$Y$10:$Z$16,2)*K$9,VLOOKUP(L63,$Y$10:$Z$16,2)*L$9))</f>
        <v/>
      </c>
      <c r="P63" s="266">
        <f>O63/N63</f>
        <v/>
      </c>
      <c r="Q63" s="267">
        <f>COUNTIF(E63:L63,"U")</f>
        <v/>
      </c>
      <c r="R63" s="172">
        <f>COUNTIF(E63:L63,"UA")</f>
        <v/>
      </c>
      <c r="S63" s="172">
        <f>COUNTIF(E63:L63,"WH")</f>
        <v/>
      </c>
      <c r="T63" s="172" t="n"/>
      <c r="U63" s="268">
        <f>IF(Q63&lt;&gt;0,"FAIL",IF(R63&gt;0,"AB",IF(S63&gt;0,"WH","PASS")))</f>
        <v/>
      </c>
      <c r="V63" s="195" t="n"/>
    </row>
    <row customHeight="1" ht="24" r="64" s="333" spans="1:26">
      <c r="A64" s="303" t="n">
        <v>55</v>
      </c>
      <c r="B64" s="304" t="n">
        <v>113215104301</v>
      </c>
      <c r="C64" s="304" t="s">
        <v>37</v>
      </c>
      <c r="D64" s="306" t="s">
        <v>348</v>
      </c>
      <c r="E64" s="263" t="s">
        <v>206</v>
      </c>
      <c r="F64" s="263" t="s">
        <v>206</v>
      </c>
      <c r="G64" s="263" t="s">
        <v>206</v>
      </c>
      <c r="H64" s="263" t="s">
        <v>206</v>
      </c>
      <c r="I64" s="263" t="s">
        <v>205</v>
      </c>
      <c r="J64" s="263" t="s">
        <v>36</v>
      </c>
      <c r="K64" s="263" t="s">
        <v>36</v>
      </c>
      <c r="L64" s="263" t="s">
        <v>37</v>
      </c>
      <c r="M64" s="264" t="n">
        <v>22</v>
      </c>
      <c r="N64" s="264">
        <f>IF(S64=0,22-SUMIF(E64:L64,"U*",$E$9:$L$9),0)</f>
        <v/>
      </c>
      <c r="O64" s="265">
        <f>(SUM(VLOOKUP(E64,$Y$10:$Z$16,2)*E$9,VLOOKUP(F64,$Y$10:$Z$16,2)*F$9,VLOOKUP(G64,$Y$10:$Z$16,2)*G$9,VLOOKUP(H64,$Y$10:$Z$16,2)*H$9,VLOOKUP(I64,$Y$10:$Z$16,2)*I$9,VLOOKUP(J64,$Y$10:$Z$16,2)*J$9,VLOOKUP(K64,$Y$10:$Z$16,2)*K$9,VLOOKUP(L64,$Y$10:$Z$16,2)*L$9))</f>
        <v/>
      </c>
      <c r="P64" s="266">
        <f>O64/N64</f>
        <v/>
      </c>
      <c r="Q64" s="267">
        <f>COUNTIF(E64:L64,"U")</f>
        <v/>
      </c>
      <c r="R64" s="172">
        <f>COUNTIF(E64:L64,"UA")</f>
        <v/>
      </c>
      <c r="S64" s="172">
        <f>COUNTIF(E64:L64,"WH")</f>
        <v/>
      </c>
      <c r="T64" s="172" t="n"/>
      <c r="U64" s="268">
        <f>IF(Q64&lt;&gt;0,"FAIL",IF(R64&gt;0,"AB",IF(S64&gt;0,"WH","PASS")))</f>
        <v/>
      </c>
      <c r="V64" s="195" t="n"/>
    </row>
    <row r="65" spans="1:26">
      <c r="A65" s="303" t="n">
        <v>56</v>
      </c>
      <c r="B65" s="304" t="n">
        <v>113215104303</v>
      </c>
      <c r="C65" s="304" t="s">
        <v>37</v>
      </c>
      <c r="D65" s="306" t="s">
        <v>349</v>
      </c>
      <c r="E65" s="263" t="s">
        <v>37</v>
      </c>
      <c r="F65" s="263" t="s">
        <v>38</v>
      </c>
      <c r="G65" s="263" t="s">
        <v>38</v>
      </c>
      <c r="H65" s="263" t="s">
        <v>36</v>
      </c>
      <c r="I65" s="263" t="s">
        <v>37</v>
      </c>
      <c r="J65" s="263" t="s">
        <v>203</v>
      </c>
      <c r="K65" s="263" t="s">
        <v>203</v>
      </c>
      <c r="L65" s="263" t="s">
        <v>36</v>
      </c>
      <c r="M65" s="264" t="n">
        <v>22</v>
      </c>
      <c r="N65" s="264">
        <f>IF(S65=0,22-SUMIF(E65:L65,"U*",$E$9:$L$9),0)</f>
        <v/>
      </c>
      <c r="O65" s="265">
        <f>(SUM(VLOOKUP(E65,$Y$10:$Z$16,2)*E$9,VLOOKUP(F65,$Y$10:$Z$16,2)*F$9,VLOOKUP(G65,$Y$10:$Z$16,2)*G$9,VLOOKUP(H65,$Y$10:$Z$16,2)*H$9,VLOOKUP(I65,$Y$10:$Z$16,2)*I$9,VLOOKUP(J65,$Y$10:$Z$16,2)*J$9,VLOOKUP(K65,$Y$10:$Z$16,2)*K$9,VLOOKUP(L65,$Y$10:$Z$16,2)*L$9))</f>
        <v/>
      </c>
      <c r="P65" s="266">
        <f>O65/N65</f>
        <v/>
      </c>
      <c r="Q65" s="267">
        <f>COUNTIF(E65:L65,"U")</f>
        <v/>
      </c>
      <c r="R65" s="172">
        <f>COUNTIF(E65:L65,"UA")</f>
        <v/>
      </c>
      <c r="S65" s="172">
        <f>COUNTIF(E65:L65,"WH")</f>
        <v/>
      </c>
      <c r="T65" s="172" t="n"/>
      <c r="U65" s="268">
        <f>IF(Q65&lt;&gt;0,"FAIL",IF(R65&gt;0,"AB",IF(S65&gt;0,"WH","PASS")))</f>
        <v/>
      </c>
      <c r="V65" s="195" t="n"/>
    </row>
    <row customHeight="1" ht="24" r="66" s="333" spans="1:26">
      <c r="A66" s="303" t="n">
        <v>57</v>
      </c>
      <c r="B66" s="304" t="n">
        <v>113215104305</v>
      </c>
      <c r="C66" s="304" t="s">
        <v>37</v>
      </c>
      <c r="D66" s="306" t="s">
        <v>350</v>
      </c>
      <c r="E66" s="263" t="s">
        <v>208</v>
      </c>
      <c r="F66" s="263" t="s">
        <v>38</v>
      </c>
      <c r="G66" s="263" t="s">
        <v>38</v>
      </c>
      <c r="H66" s="263" t="s">
        <v>38</v>
      </c>
      <c r="I66" s="263" t="s">
        <v>37</v>
      </c>
      <c r="J66" s="263" t="s">
        <v>203</v>
      </c>
      <c r="K66" s="263" t="s">
        <v>37</v>
      </c>
      <c r="L66" s="263" t="s">
        <v>38</v>
      </c>
      <c r="M66" s="264" t="n">
        <v>22</v>
      </c>
      <c r="N66" s="264">
        <f>IF(S66=0,22-SUMIF(E66:L66,"U*",$E$9:$L$9),0)</f>
        <v/>
      </c>
      <c r="O66" s="265">
        <f>(SUM(VLOOKUP(E66,$Y$10:$Z$16,2)*E$9,VLOOKUP(F66,$Y$10:$Z$16,2)*F$9,VLOOKUP(G66,$Y$10:$Z$16,2)*G$9,VLOOKUP(H66,$Y$10:$Z$16,2)*H$9,VLOOKUP(I66,$Y$10:$Z$16,2)*I$9,VLOOKUP(J66,$Y$10:$Z$16,2)*J$9,VLOOKUP(K66,$Y$10:$Z$16,2)*K$9,VLOOKUP(L66,$Y$10:$Z$16,2)*L$9))</f>
        <v/>
      </c>
      <c r="P66" s="266">
        <f>O66/N66</f>
        <v/>
      </c>
      <c r="Q66" s="267">
        <f>COUNTIF(E66:L66,"U")</f>
        <v/>
      </c>
      <c r="R66" s="172">
        <f>COUNTIF(E66:L66,"UA")</f>
        <v/>
      </c>
      <c r="S66" s="172">
        <f>COUNTIF(E66:L66,"WH")</f>
        <v/>
      </c>
      <c r="T66" s="172" t="n"/>
      <c r="U66" s="268">
        <f>IF(Q66&lt;&gt;0,"FAIL",IF(R66&gt;0,"AB",IF(S66&gt;0,"WH","PASS")))</f>
        <v/>
      </c>
      <c r="V66" s="195" t="n"/>
    </row>
    <row r="67" spans="1:26">
      <c r="A67" s="303" t="n">
        <v>58</v>
      </c>
      <c r="B67" s="304" t="n">
        <v>113215104702</v>
      </c>
      <c r="C67" s="304" t="s">
        <v>37</v>
      </c>
      <c r="D67" s="306" t="s">
        <v>351</v>
      </c>
      <c r="E67" s="263" t="s">
        <v>37</v>
      </c>
      <c r="F67" s="263" t="s">
        <v>205</v>
      </c>
      <c r="G67" s="263" t="s">
        <v>206</v>
      </c>
      <c r="H67" s="263" t="s">
        <v>206</v>
      </c>
      <c r="I67" s="263" t="s">
        <v>206</v>
      </c>
      <c r="J67" s="263" t="s">
        <v>203</v>
      </c>
      <c r="K67" s="263" t="s">
        <v>36</v>
      </c>
      <c r="L67" s="263" t="s">
        <v>208</v>
      </c>
      <c r="M67" s="264" t="n">
        <v>22</v>
      </c>
      <c r="N67" s="264">
        <f>IF(S67=0,22-SUMIF(E67:L67,"U*",$E$9:$L$9),0)</f>
        <v/>
      </c>
      <c r="O67" s="265">
        <f>(SUM(VLOOKUP(E67,$Y$10:$Z$16,2)*E$9,VLOOKUP(F67,$Y$10:$Z$16,2)*F$9,VLOOKUP(G67,$Y$10:$Z$16,2)*G$9,VLOOKUP(H67,$Y$10:$Z$16,2)*H$9,VLOOKUP(I67,$Y$10:$Z$16,2)*I$9,VLOOKUP(J67,$Y$10:$Z$16,2)*J$9,VLOOKUP(K67,$Y$10:$Z$16,2)*K$9,VLOOKUP(L67,$Y$10:$Z$16,2)*L$9))</f>
        <v/>
      </c>
      <c r="P67" s="266">
        <f>O67/N67</f>
        <v/>
      </c>
      <c r="Q67" s="267">
        <f>COUNTIF(E67:L67,"U")</f>
        <v/>
      </c>
      <c r="R67" s="172">
        <f>COUNTIF(E67:L67,"UA")</f>
        <v/>
      </c>
      <c r="S67" s="172">
        <f>COUNTIF(E67:L67,"WH")</f>
        <v/>
      </c>
      <c r="T67" s="172" t="n"/>
      <c r="U67" s="268">
        <f>IF(Q67&lt;&gt;0,"FAIL",IF(R67&gt;0,"AB",IF(S67&gt;0,"WH","PASS")))</f>
        <v/>
      </c>
      <c r="V67" s="195" t="n"/>
    </row>
    <row r="68" spans="1:26">
      <c r="A68" s="303" t="n">
        <v>59</v>
      </c>
      <c r="B68" s="304" t="n">
        <v>113215104704</v>
      </c>
      <c r="C68" s="304" t="s">
        <v>37</v>
      </c>
      <c r="D68" s="306" t="s">
        <v>352</v>
      </c>
      <c r="E68" s="263" t="s">
        <v>37</v>
      </c>
      <c r="F68" s="263" t="s">
        <v>38</v>
      </c>
      <c r="G68" s="263" t="s">
        <v>206</v>
      </c>
      <c r="H68" s="263" t="s">
        <v>38</v>
      </c>
      <c r="I68" s="263" t="s">
        <v>37</v>
      </c>
      <c r="J68" s="263" t="s">
        <v>203</v>
      </c>
      <c r="K68" s="263" t="s">
        <v>36</v>
      </c>
      <c r="L68" s="263" t="s">
        <v>37</v>
      </c>
      <c r="M68" s="264" t="n">
        <v>22</v>
      </c>
      <c r="N68" s="264">
        <f>IF(S68=0,22-SUMIF(E68:L68,"U*",$E$9:$L$9),0)</f>
        <v/>
      </c>
      <c r="O68" s="265">
        <f>(SUM(VLOOKUP(E68,$Y$10:$Z$16,2)*E$9,VLOOKUP(F68,$Y$10:$Z$16,2)*F$9,VLOOKUP(G68,$Y$10:$Z$16,2)*G$9,VLOOKUP(H68,$Y$10:$Z$16,2)*H$9,VLOOKUP(I68,$Y$10:$Z$16,2)*I$9,VLOOKUP(J68,$Y$10:$Z$16,2)*J$9,VLOOKUP(K68,$Y$10:$Z$16,2)*K$9,VLOOKUP(L68,$Y$10:$Z$16,2)*L$9))</f>
        <v/>
      </c>
      <c r="P68" s="266">
        <f>O68/N68</f>
        <v/>
      </c>
      <c r="Q68" s="267">
        <f>COUNTIF(E68:L68,"U")</f>
        <v/>
      </c>
      <c r="R68" s="172">
        <f>COUNTIF(E68:L68,"UA")</f>
        <v/>
      </c>
      <c r="S68" s="172">
        <f>COUNTIF(E68:L68,"WH")</f>
        <v/>
      </c>
      <c r="T68" s="172" t="n"/>
      <c r="U68" s="268">
        <f>IF(Q68&lt;&gt;0,"FAIL",IF(R68&gt;0,"AB",IF(S68&gt;0,"WH","PASS")))</f>
        <v/>
      </c>
      <c r="V68" s="195" t="n"/>
    </row>
    <row r="69" spans="1:26">
      <c r="A69" s="64" t="n"/>
      <c r="B69" s="274" t="n"/>
      <c r="C69" s="274" t="n"/>
      <c r="D69" s="275" t="n"/>
      <c r="E69" s="65" t="n"/>
      <c r="F69" s="65" t="n"/>
      <c r="G69" s="65" t="n"/>
      <c r="H69" s="65" t="n"/>
      <c r="I69" s="65" t="n"/>
      <c r="J69" s="65" t="n"/>
      <c r="K69" s="65" t="n"/>
      <c r="L69" s="65" t="n"/>
      <c r="M69" s="64" t="n"/>
      <c r="N69" s="64" t="n"/>
      <c r="O69" s="276" t="n"/>
      <c r="P69" s="277" t="n"/>
      <c r="Q69" s="206" t="n"/>
      <c r="R69" s="186" t="n"/>
      <c r="T69" s="172" t="s">
        <v>55</v>
      </c>
      <c r="U69" s="278">
        <f>COUNTIF($U$10:$U$68,"PASS")</f>
        <v/>
      </c>
      <c r="V69" s="195" t="n"/>
    </row>
    <row r="70" spans="1:26">
      <c r="A70" s="97" t="n"/>
      <c r="B70" s="279" t="n"/>
      <c r="C70" s="279" t="n"/>
      <c r="D70" s="280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276" t="n"/>
      <c r="P70" s="277" t="n"/>
      <c r="Q70" s="206" t="n"/>
      <c r="R70" s="186" t="n"/>
      <c r="T70" s="172" t="s">
        <v>56</v>
      </c>
      <c r="U70" s="278">
        <f>COUNTIF($U$10:$U$68,"FAIL")</f>
        <v/>
      </c>
      <c r="V70" s="195" t="n"/>
    </row>
    <row r="71" spans="1:26">
      <c r="A71" s="97" t="n"/>
      <c r="B71" s="279" t="n"/>
      <c r="C71" s="279" t="n"/>
      <c r="D71" s="280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276" t="n"/>
      <c r="P71" s="277" t="n"/>
      <c r="Q71" s="206" t="n"/>
      <c r="R71" s="186" t="n"/>
      <c r="T71" s="172" t="s">
        <v>265</v>
      </c>
      <c r="U71" s="278">
        <f>COUNTIF($U$10:$U$68,"AB")</f>
        <v/>
      </c>
      <c r="V71" s="195" t="n"/>
    </row>
    <row r="72" spans="1:26">
      <c r="A72" s="97" t="n"/>
      <c r="B72" s="279" t="n"/>
      <c r="C72" s="279" t="n"/>
      <c r="D72" s="280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276" t="n"/>
      <c r="P72" s="277" t="n"/>
      <c r="Q72" s="206" t="n"/>
      <c r="R72" s="186" t="n"/>
      <c r="S72" s="186" t="n"/>
      <c r="T72" s="186" t="n"/>
      <c r="U72" s="269" t="n"/>
      <c r="V72" s="195" t="n"/>
    </row>
    <row customHeight="1" ht="45" r="73" s="333" spans="1:26">
      <c r="A73" s="281" t="n"/>
      <c r="B73" s="282" t="n"/>
      <c r="C73" s="282" t="n"/>
      <c r="D73" s="97" t="n"/>
      <c r="E73" s="246" t="s">
        <v>59</v>
      </c>
      <c r="F73" s="246" t="s">
        <v>62</v>
      </c>
      <c r="G73" s="246" t="s">
        <v>65</v>
      </c>
      <c r="H73" s="246" t="s">
        <v>68</v>
      </c>
      <c r="I73" s="246" t="s">
        <v>71</v>
      </c>
      <c r="J73" s="247" t="s">
        <v>74</v>
      </c>
      <c r="K73" s="247" t="s">
        <v>76</v>
      </c>
      <c r="L73" s="246" t="s">
        <v>79</v>
      </c>
      <c r="M73" s="64" t="n"/>
      <c r="N73" s="64" t="n"/>
      <c r="O73" s="283" t="n"/>
      <c r="P73" s="283" t="n"/>
      <c r="Q73" s="206" t="n"/>
      <c r="R73" s="186" t="n"/>
      <c r="S73" s="186" t="n"/>
      <c r="T73" s="186" t="n"/>
      <c r="U73" s="269" t="n"/>
      <c r="V73" s="195" t="n"/>
    </row>
    <row r="74" spans="1:26">
      <c r="A74" s="194" t="n"/>
      <c r="B74" s="571" t="s">
        <v>266</v>
      </c>
      <c r="E74" s="172" t="n">
        <v>59</v>
      </c>
      <c r="F74" s="172" t="n">
        <v>59</v>
      </c>
      <c r="G74" s="172" t="n">
        <v>59</v>
      </c>
      <c r="H74" s="172" t="n">
        <v>59</v>
      </c>
      <c r="I74" s="172" t="n">
        <v>59</v>
      </c>
      <c r="J74" s="172" t="n">
        <v>59</v>
      </c>
      <c r="K74" s="172" t="n">
        <v>59</v>
      </c>
      <c r="L74" s="172" t="n">
        <v>59</v>
      </c>
      <c r="M74" s="186" t="n"/>
      <c r="N74" s="186" t="n"/>
      <c r="O74" s="195" t="n"/>
      <c r="P74" s="195" t="n"/>
      <c r="Q74" s="567" t="s">
        <v>267</v>
      </c>
      <c r="U74" s="199">
        <f>COUNTIF($S$10:$S$68,"&gt;0")</f>
        <v/>
      </c>
      <c r="V74" s="195" t="n"/>
    </row>
    <row r="75" spans="1:26">
      <c r="A75" s="194" t="n"/>
      <c r="B75" s="571" t="s">
        <v>268</v>
      </c>
      <c r="E75" s="172">
        <f>COUNTIF(E10:E68,"UA")</f>
        <v/>
      </c>
      <c r="F75" s="172">
        <f>COUNTIF(F10:F68,"UA")</f>
        <v/>
      </c>
      <c r="G75" s="172">
        <f>COUNTIF(G10:G68,"UA")</f>
        <v/>
      </c>
      <c r="H75" s="172">
        <f>COUNTIF(H10:H68,"UA")</f>
        <v/>
      </c>
      <c r="I75" s="172">
        <f>COUNTIF(I10:I68,"UA")</f>
        <v/>
      </c>
      <c r="J75" s="172">
        <f>COUNTIF(J10:J68,"UA")</f>
        <v/>
      </c>
      <c r="K75" s="172">
        <f>COUNTIF(K10:K68,"UA")</f>
        <v/>
      </c>
      <c r="L75" s="284">
        <f>COUNTIF(L10:L68,"UA")</f>
        <v/>
      </c>
      <c r="M75" s="186" t="n"/>
      <c r="N75" s="186" t="n"/>
      <c r="O75" s="97" t="n"/>
      <c r="P75" s="97" t="n"/>
      <c r="Q75" s="572" t="s">
        <v>269</v>
      </c>
      <c r="U75" s="202" t="n">
        <v>59</v>
      </c>
      <c r="V75" s="97" t="n"/>
    </row>
    <row r="76" spans="1:26">
      <c r="A76" s="194" t="n"/>
      <c r="B76" s="571" t="s">
        <v>270</v>
      </c>
      <c r="E76" s="172">
        <f>COUNTIF(E10:E68,"WH")</f>
        <v/>
      </c>
      <c r="F76" s="172">
        <f>COUNTIF(F10:F68,"WH")</f>
        <v/>
      </c>
      <c r="G76" s="172">
        <f>COUNTIF(G10:G68,"WH")</f>
        <v/>
      </c>
      <c r="H76" s="172">
        <f>COUNTIF(H10:H68,"WH")</f>
        <v/>
      </c>
      <c r="I76" s="172">
        <f>COUNTIF(I10:I68,"WH")</f>
        <v/>
      </c>
      <c r="J76" s="172">
        <f>COUNTIF(J10:J68,"WH")</f>
        <v/>
      </c>
      <c r="K76" s="172">
        <f>COUNTIF(K10:K68,"WH")</f>
        <v/>
      </c>
      <c r="L76" s="284">
        <f>COUNTIF(L10:L68,"WH")</f>
        <v/>
      </c>
      <c r="M76" s="186" t="n"/>
      <c r="N76" s="186" t="n"/>
      <c r="O76" s="285" t="n"/>
      <c r="P76" s="285" t="n"/>
      <c r="Q76" s="572" t="s">
        <v>55</v>
      </c>
      <c r="U76" s="202">
        <f>COUNTIF($U$10:$U$68,"PASS")</f>
        <v/>
      </c>
      <c r="V76" s="186" t="n"/>
    </row>
    <row r="77" spans="1:26">
      <c r="A77" s="194" t="n"/>
      <c r="B77" s="571" t="s">
        <v>271</v>
      </c>
      <c r="E77" s="172">
        <f>E74-E75-E76</f>
        <v/>
      </c>
      <c r="F77" s="172">
        <f>F74-F75-F76</f>
        <v/>
      </c>
      <c r="G77" s="172">
        <f>G74-G75-G76</f>
        <v/>
      </c>
      <c r="H77" s="172">
        <f>H74-H75-H76</f>
        <v/>
      </c>
      <c r="I77" s="172">
        <f>I74-I75-I76</f>
        <v/>
      </c>
      <c r="J77" s="172">
        <f>J74-J75-J76</f>
        <v/>
      </c>
      <c r="K77" s="172">
        <f>K74-K75-K76</f>
        <v/>
      </c>
      <c r="L77" s="284">
        <f>L74-L75-L76</f>
        <v/>
      </c>
      <c r="M77" s="186" t="n"/>
      <c r="N77" s="186" t="n"/>
      <c r="O77" s="286" t="n"/>
      <c r="P77" s="286" t="n"/>
      <c r="Q77" s="572" t="s">
        <v>272</v>
      </c>
      <c r="U77" s="203">
        <f>U70+U71</f>
        <v/>
      </c>
      <c r="V77" s="186" t="n"/>
    </row>
    <row r="78" spans="1:26">
      <c r="A78" s="194" t="n"/>
      <c r="B78" s="576" t="s">
        <v>273</v>
      </c>
      <c r="E78" s="197">
        <f>E77-E79</f>
        <v/>
      </c>
      <c r="F78" s="197">
        <f>F77-F79</f>
        <v/>
      </c>
      <c r="G78" s="197">
        <f>G77-G79</f>
        <v/>
      </c>
      <c r="H78" s="197">
        <f>H77-H79</f>
        <v/>
      </c>
      <c r="I78" s="197">
        <f>I77-I79</f>
        <v/>
      </c>
      <c r="J78" s="197">
        <f>J77-J79</f>
        <v/>
      </c>
      <c r="K78" s="197">
        <f>K77-K79</f>
        <v/>
      </c>
      <c r="L78" s="287">
        <f>L77-L79</f>
        <v/>
      </c>
      <c r="M78" s="186" t="n"/>
      <c r="N78" s="186" t="n"/>
      <c r="O78" s="198" t="n"/>
      <c r="P78" s="198" t="n"/>
      <c r="Q78" s="579" t="s">
        <v>57</v>
      </c>
      <c r="U78" s="89">
        <f>U76/U75*100</f>
        <v/>
      </c>
      <c r="V78" s="186" t="n"/>
    </row>
    <row r="79" spans="1:26">
      <c r="A79" s="194" t="n"/>
      <c r="B79" s="582" t="s">
        <v>274</v>
      </c>
      <c r="E79" s="204">
        <f>COUNTIF(E10:E68,"U")</f>
        <v/>
      </c>
      <c r="F79" s="204">
        <f>COUNTIF(F10:F68,"U")</f>
        <v/>
      </c>
      <c r="G79" s="204">
        <f>COUNTIF(G10:G68,"U")</f>
        <v/>
      </c>
      <c r="H79" s="204">
        <f>COUNTIF(H10:H68,"U")</f>
        <v/>
      </c>
      <c r="I79" s="204">
        <f>COUNTIF(I10:I68,"U")</f>
        <v/>
      </c>
      <c r="J79" s="204">
        <f>COUNTIF(J10:J68,"U")</f>
        <v/>
      </c>
      <c r="K79" s="204">
        <f>COUNTIF(K10:K68,"U")</f>
        <v/>
      </c>
      <c r="L79" s="204">
        <f>COUNTIF(L10:L68,"U")</f>
        <v/>
      </c>
      <c r="M79" s="205" t="n"/>
      <c r="N79" s="205" t="n"/>
      <c r="O79" s="194" t="n"/>
      <c r="P79" s="194" t="n"/>
      <c r="V79" s="194" t="n"/>
    </row>
    <row r="80" spans="1:26">
      <c r="A80" s="194" t="n"/>
      <c r="B80" s="585" t="s">
        <v>275</v>
      </c>
      <c r="E80" s="201">
        <f>COUNTIF(E10:E68,"S")</f>
        <v/>
      </c>
      <c r="F80" s="201">
        <f>COUNTIF(F10:F68,"S")</f>
        <v/>
      </c>
      <c r="G80" s="201">
        <f>COUNTIF(G10:G68,"S")</f>
        <v/>
      </c>
      <c r="H80" s="201">
        <f>COUNTIF(H10:H68,"S")</f>
        <v/>
      </c>
      <c r="I80" s="201">
        <f>COUNTIF(I10:I68,"S")</f>
        <v/>
      </c>
      <c r="J80" s="201">
        <f>COUNTIF(J10:J68,"S")</f>
        <v/>
      </c>
      <c r="K80" s="201">
        <f>COUNTIF(K10:K68,"S")</f>
        <v/>
      </c>
      <c r="L80" s="288">
        <f>COUNTIF(L10:L68,"S")</f>
        <v/>
      </c>
      <c r="M80" s="186" t="n"/>
      <c r="N80" s="186" t="n"/>
      <c r="O80" s="194" t="n"/>
      <c r="P80" s="194" t="n"/>
      <c r="V80" s="194" t="n"/>
    </row>
    <row r="81" spans="1:26">
      <c r="A81" s="194" t="n"/>
      <c r="B81" s="585" t="s">
        <v>276</v>
      </c>
      <c r="E81" s="201">
        <f>COUNTIF(E10:E68,"A")</f>
        <v/>
      </c>
      <c r="F81" s="201">
        <f>COUNTIF(F10:F68,"A")</f>
        <v/>
      </c>
      <c r="G81" s="201">
        <f>COUNTIF(G10:G68,"A")</f>
        <v/>
      </c>
      <c r="H81" s="201">
        <f>COUNTIF(H10:H68,"A")</f>
        <v/>
      </c>
      <c r="I81" s="201">
        <f>COUNTIF(I10:I68,"A")</f>
        <v/>
      </c>
      <c r="J81" s="201">
        <f>COUNTIF(J10:J68,"A")</f>
        <v/>
      </c>
      <c r="K81" s="201">
        <f>COUNTIF(K10:K68,"A")</f>
        <v/>
      </c>
      <c r="L81" s="288">
        <f>COUNTIF(L10:L68,"A")</f>
        <v/>
      </c>
      <c r="M81" s="186" t="n"/>
      <c r="N81" s="186" t="n"/>
      <c r="O81" s="194" t="n"/>
      <c r="P81" s="194" t="n"/>
      <c r="V81" s="194" t="n"/>
    </row>
    <row r="82" spans="1:26">
      <c r="A82" s="194" t="n"/>
      <c r="B82" s="585" t="s">
        <v>277</v>
      </c>
      <c r="E82" s="201">
        <f>COUNTIF(E10:E68,"B")</f>
        <v/>
      </c>
      <c r="F82" s="201">
        <f>COUNTIF(F10:F68,"B")</f>
        <v/>
      </c>
      <c r="G82" s="201">
        <f>COUNTIF(G10:G68,"B")</f>
        <v/>
      </c>
      <c r="H82" s="201">
        <f>COUNTIF(H10:H68,"B")</f>
        <v/>
      </c>
      <c r="I82" s="201">
        <f>COUNTIF(I10:I68,"B")</f>
        <v/>
      </c>
      <c r="J82" s="201">
        <f>COUNTIF(J10:J68,"B")</f>
        <v/>
      </c>
      <c r="K82" s="201">
        <f>COUNTIF(K10:K68,"B")</f>
        <v/>
      </c>
      <c r="L82" s="288">
        <f>COUNTIF(L10:L68,"B")</f>
        <v/>
      </c>
      <c r="M82" s="186" t="n"/>
      <c r="N82" s="186" t="n"/>
      <c r="O82" s="194" t="n"/>
      <c r="P82" s="194" t="n"/>
      <c r="V82" s="194" t="n"/>
    </row>
    <row r="83" spans="1:26">
      <c r="A83" s="194" t="n"/>
      <c r="B83" s="585" t="s">
        <v>278</v>
      </c>
      <c r="E83" s="201">
        <f>COUNTIF(E10:E68,"C")</f>
        <v/>
      </c>
      <c r="F83" s="201">
        <f>COUNTIF(F10:F68,"C")</f>
        <v/>
      </c>
      <c r="G83" s="201">
        <f>COUNTIF(G10:G68,"C")</f>
        <v/>
      </c>
      <c r="H83" s="201">
        <f>COUNTIF(H10:H68,"C")</f>
        <v/>
      </c>
      <c r="I83" s="201">
        <f>COUNTIF(I10:I68,"C")</f>
        <v/>
      </c>
      <c r="J83" s="201">
        <f>COUNTIF(J10:J68,"C")</f>
        <v/>
      </c>
      <c r="K83" s="201">
        <f>COUNTIF(K10:K68,"C")</f>
        <v/>
      </c>
      <c r="L83" s="288">
        <f>COUNTIF(L10:L68,"C")</f>
        <v/>
      </c>
      <c r="M83" s="186" t="n"/>
      <c r="N83" s="186" t="n"/>
      <c r="O83" s="194" t="n"/>
      <c r="P83" s="194" t="n"/>
      <c r="V83" s="186" t="n"/>
    </row>
    <row r="84" spans="1:26">
      <c r="A84" s="198" t="n"/>
      <c r="B84" s="585" t="s">
        <v>279</v>
      </c>
      <c r="E84" s="201">
        <f>COUNTIF(E10:E68,"D")</f>
        <v/>
      </c>
      <c r="F84" s="201">
        <f>COUNTIF(F10:F68,"D")</f>
        <v/>
      </c>
      <c r="G84" s="201">
        <f>COUNTIF(G10:G68,"D")</f>
        <v/>
      </c>
      <c r="H84" s="201">
        <f>COUNTIF(H10:H68,"D")</f>
        <v/>
      </c>
      <c r="I84" s="201">
        <f>COUNTIF(I10:I68,"D")</f>
        <v/>
      </c>
      <c r="J84" s="201">
        <f>COUNTIF(J10:J68,"D")</f>
        <v/>
      </c>
      <c r="K84" s="201">
        <f>COUNTIF(K10:K68,"D")</f>
        <v/>
      </c>
      <c r="L84" s="288">
        <f>COUNTIF(L10:L68,"D")</f>
        <v/>
      </c>
      <c r="M84" s="186" t="n"/>
      <c r="N84" s="186" t="n"/>
      <c r="O84" s="206" t="n"/>
      <c r="P84" s="206" t="n"/>
      <c r="V84" s="186" t="n"/>
    </row>
    <row r="85" spans="1:26">
      <c r="A85" s="198" t="n"/>
      <c r="B85" s="585" t="s">
        <v>280</v>
      </c>
      <c r="E85" s="201">
        <f>COUNTIF(E10:E68,"E")</f>
        <v/>
      </c>
      <c r="F85" s="201">
        <f>COUNTIF(F10:F68,"E")</f>
        <v/>
      </c>
      <c r="G85" s="201">
        <f>COUNTIF(G10:G68,"E")</f>
        <v/>
      </c>
      <c r="H85" s="201">
        <f>COUNTIF(H10:H68,"E")</f>
        <v/>
      </c>
      <c r="I85" s="201">
        <f>COUNTIF(I10:I68,"E")</f>
        <v/>
      </c>
      <c r="J85" s="201">
        <f>COUNTIF(J10:J68,"E")</f>
        <v/>
      </c>
      <c r="K85" s="201">
        <f>COUNTIF(K10:K68,"E")</f>
        <v/>
      </c>
      <c r="L85" s="288">
        <f>COUNTIF(L10:L68,"E")</f>
        <v/>
      </c>
      <c r="M85" s="186" t="n"/>
      <c r="N85" s="186" t="n"/>
      <c r="O85" s="206" t="n"/>
      <c r="P85" s="206" t="n"/>
      <c r="V85" s="289" t="n"/>
    </row>
    <row r="86" spans="1:26">
      <c r="A86" s="198" t="n"/>
      <c r="B86" s="585" t="s">
        <v>281</v>
      </c>
      <c r="E86" s="201">
        <f>COUNTIF(E10:E68,"U")</f>
        <v/>
      </c>
      <c r="F86" s="201">
        <f>COUNTIF(F10:F68,"U")</f>
        <v/>
      </c>
      <c r="G86" s="201">
        <f>COUNTIF(G10:G68,"U")</f>
        <v/>
      </c>
      <c r="H86" s="201">
        <f>COUNTIF(H10:H68,"U")</f>
        <v/>
      </c>
      <c r="I86" s="201">
        <f>COUNTIF(I10:I68,"U")</f>
        <v/>
      </c>
      <c r="J86" s="201">
        <f>COUNTIF(J10:J68,"U")</f>
        <v/>
      </c>
      <c r="K86" s="201">
        <f>COUNTIF(K10:K68,"U")</f>
        <v/>
      </c>
      <c r="L86" s="201">
        <f>COUNTIF(L10:L68,"U")</f>
        <v/>
      </c>
      <c r="M86" s="186" t="n"/>
      <c r="N86" s="186" t="n"/>
      <c r="O86" s="195" t="n"/>
      <c r="P86" s="195" t="n"/>
      <c r="Q86" s="195" t="n"/>
      <c r="R86" s="195" t="n"/>
      <c r="S86" s="195" t="n"/>
      <c r="T86" s="195" t="n"/>
      <c r="U86" s="195" t="n"/>
      <c r="V86" s="195" t="n"/>
    </row>
    <row r="87" spans="1:26">
      <c r="A87" s="195" t="n"/>
      <c r="B87" s="573" t="s">
        <v>57</v>
      </c>
      <c r="E87" s="207">
        <f>E78/E77*100</f>
        <v/>
      </c>
      <c r="F87" s="207">
        <f>F78/F77*100</f>
        <v/>
      </c>
      <c r="G87" s="207">
        <f>G78/G77*100</f>
        <v/>
      </c>
      <c r="H87" s="207">
        <f>H78/H77*100</f>
        <v/>
      </c>
      <c r="I87" s="207">
        <f>I78/I77*100</f>
        <v/>
      </c>
      <c r="J87" s="207">
        <f>J78/J77*100</f>
        <v/>
      </c>
      <c r="K87" s="207">
        <f>K78/K77*100</f>
        <v/>
      </c>
      <c r="L87" s="290">
        <f>L78/L77*100</f>
        <v/>
      </c>
      <c r="M87" s="190" t="n"/>
      <c r="N87" s="190" t="n"/>
      <c r="O87" s="243" t="n"/>
      <c r="P87" s="243" t="n"/>
      <c r="Q87" s="195" t="n"/>
      <c r="R87" s="195" t="n"/>
      <c r="S87" s="195" t="n"/>
      <c r="T87" s="195" t="n"/>
      <c r="U87" s="195" t="n"/>
      <c r="V87" s="195" t="n"/>
    </row>
    <row r="88" spans="1:26">
      <c r="A88" s="195" t="n"/>
      <c r="B88" s="573" t="s">
        <v>282</v>
      </c>
      <c r="E88" s="207">
        <f>((SUM(E80*10,E81*9,E82*8,E83*7,E84*6,E85*5)))/E77</f>
        <v/>
      </c>
      <c r="F88" s="207">
        <f>((SUM(F80*10,F81*9,F82*8,F83*7,F84*6,F85*5)))/F77</f>
        <v/>
      </c>
      <c r="G88" s="207">
        <f>((SUM(G80*10,G81*9,G82*8,G83*7,G84*6,G85*5)))/G77</f>
        <v/>
      </c>
      <c r="H88" s="207">
        <f>((SUM(H80*10,H81*9,H82*8,H83*7,H84*6,H85*5)))/H77</f>
        <v/>
      </c>
      <c r="I88" s="207">
        <f>((SUM(I80*10,I81*9,I82*8,I83*7,I84*6,I85*5)))/I77</f>
        <v/>
      </c>
      <c r="J88" s="207">
        <f>((SUM(J80*10,J81*9,J82*8,J83*7,J84*6,J85*5)))/J77</f>
        <v/>
      </c>
      <c r="K88" s="207">
        <f>((SUM(K80*10,K81*9,K82*8,K83*7,K84*6,K85*5)))/K77</f>
        <v/>
      </c>
      <c r="L88" s="207">
        <f>((SUM(L80*10,L81*9,L82*8,L83*7,L84*6,L85*5)))/L77</f>
        <v/>
      </c>
      <c r="M88" s="190" t="n"/>
      <c r="N88" s="190" t="n"/>
      <c r="O88" s="195" t="n"/>
      <c r="P88" s="195" t="n"/>
      <c r="Q88" s="195" t="n"/>
      <c r="U88" s="195" t="n"/>
      <c r="V88" s="195" t="n"/>
    </row>
    <row r="89" spans="1:26">
      <c r="A89" s="195" t="n"/>
      <c r="B89" s="573" t="s">
        <v>283</v>
      </c>
      <c r="E89" s="201">
        <f>IF(E80&gt;0,"S",IF(E81&gt;0,"A",IF(E82&gt;0,"B",IF(E83&gt;0,"C",IF(E84&gt;0,"D",IF(E85&gt;0,"E"))))))</f>
        <v/>
      </c>
      <c r="F89" s="201">
        <f>IF(F80&gt;0,"S",IF(F81&gt;0,"A",IF(F82&gt;0,"B",IF(F83&gt;0,"C",IF(F84&gt;0,"D",IF(F85&gt;0,"E"))))))</f>
        <v/>
      </c>
      <c r="G89" s="201">
        <f>IF(G80&gt;0,"S",IF(G81&gt;0,"A",IF(G82&gt;0,"B",IF(G83&gt;0,"C",IF(G84&gt;0,"D",IF(G85&gt;0,"E"))))))</f>
        <v/>
      </c>
      <c r="H89" s="201">
        <f>IF(H80&gt;0,"S",IF(H81&gt;0,"A",IF(H82&gt;0,"B",IF(H83&gt;0,"C",IF(H84&gt;0,"D",IF(H85&gt;0,"E"))))))</f>
        <v/>
      </c>
      <c r="I89" s="201">
        <f>IF(I80&gt;0,"S",IF(I81&gt;0,"A",IF(I82&gt;0,"B",IF(I83&gt;0,"C",IF(I84&gt;0,"D",IF(I85&gt;0,"E"))))))</f>
        <v/>
      </c>
      <c r="J89" s="201">
        <f>IF(J80&gt;0,"S",IF(J81&gt;0,"A",IF(J82&gt;0,"B",IF(J83&gt;0,"C",IF(J84&gt;0,"D",IF(J85&gt;0,"E"))))))</f>
        <v/>
      </c>
      <c r="K89" s="201">
        <f>IF(K80&gt;0,"S",IF(K81&gt;0,"A",IF(K82&gt;0,"B",IF(K83&gt;0,"C",IF(K84&gt;0,"D",IF(K85&gt;0,"E"))))))</f>
        <v/>
      </c>
      <c r="L89" s="288">
        <f>IF(L80&gt;0,"S",IF(L81&gt;0,"A",IF(L82&gt;0,"B",IF(L83&gt;0,"C",IF(L84&gt;0,"D",IF(L85&gt;0,"E"))))))</f>
        <v/>
      </c>
      <c r="M89" s="186" t="n"/>
      <c r="N89" s="186" t="n"/>
      <c r="O89" s="195" t="n"/>
      <c r="P89" s="195" t="n"/>
      <c r="Q89" s="195" t="n"/>
      <c r="U89" s="209" t="n"/>
      <c r="V89" s="195" t="n"/>
    </row>
    <row r="90" spans="1:26">
      <c r="A90" s="195" t="n"/>
      <c r="B90" s="573" t="s">
        <v>284</v>
      </c>
      <c r="E90" s="201">
        <f>IF(E86&gt;0,"U",IF(E85&gt;0,"E",IF(E84&gt;0,"D",IF(E83&gt;0,"C",IF(E82&gt;0,"B",IF(E81&gt;0,"A",IF(E80&gt;0,"S")))))))</f>
        <v/>
      </c>
      <c r="F90" s="201">
        <f>IF(F86&gt;0,"U",IF(F85&gt;0,"E",IF(F84&gt;0,"D",IF(F83&gt;0,"C",IF(F82&gt;0,"B",IF(F81&gt;0,"A",IF(F80&gt;0,"S")))))))</f>
        <v/>
      </c>
      <c r="G90" s="201">
        <f>IF(G86&gt;0,"U",IF(G85&gt;0,"E",IF(G84&gt;0,"D",IF(G83&gt;0,"C",IF(G82&gt;0,"B",IF(G81&gt;0,"A",IF(G80&gt;0,"S")))))))</f>
        <v/>
      </c>
      <c r="H90" s="201">
        <f>IF(H86&gt;0,"U",IF(H85&gt;0,"E",IF(H84&gt;0,"D",IF(H83&gt;0,"C",IF(H82&gt;0,"B",IF(H81&gt;0,"A",IF(H80&gt;0,"S")))))))</f>
        <v/>
      </c>
      <c r="I90" s="201">
        <f>IF(I86&gt;0,"U",IF(I85&gt;0,"E",IF(I84&gt;0,"D",IF(I83&gt;0,"C",IF(I82&gt;0,"B",IF(I81&gt;0,"A",IF(I80&gt;0,"S")))))))</f>
        <v/>
      </c>
      <c r="J90" s="201">
        <f>IF(J86&gt;0,"U",IF(J85&gt;0,"E",IF(J84&gt;0,"D",IF(J83&gt;0,"C",IF(J82&gt;0,"B",IF(J81&gt;0,"A",IF(J80&gt;0,"S")))))))</f>
        <v/>
      </c>
      <c r="K90" s="201">
        <f>IF(K86&gt;0,"U",IF(K85&gt;0,"E",IF(K84&gt;0,"D",IF(K83&gt;0,"C",IF(K82&gt;0,"B",IF(K81&gt;0,"A",IF(K80&gt;0,"S")))))))</f>
        <v/>
      </c>
      <c r="L90" s="288">
        <f>IF(L86&gt;0,"U",IF(L85&gt;0,"E",IF(L84&gt;0,"D",IF(L83&gt;0,"C",IF(L82&gt;0,"B",IF(L81&gt;0,"A",IF(L80&gt;0,"S")))))))</f>
        <v/>
      </c>
      <c r="M90" s="186" t="n"/>
      <c r="N90" s="186" t="n"/>
      <c r="O90" s="195" t="n"/>
      <c r="P90" s="195" t="n"/>
      <c r="Q90" s="195" t="n"/>
      <c r="U90" s="209" t="n"/>
      <c r="V90" s="195" t="n"/>
    </row>
    <row r="91" spans="1:26">
      <c r="A91" s="195" t="n"/>
      <c r="B91" s="195" t="n"/>
      <c r="C91" s="195" t="n"/>
      <c r="D91" s="195" t="n"/>
      <c r="E91" s="195" t="n"/>
      <c r="F91" s="195" t="n"/>
      <c r="G91" s="195" t="n"/>
      <c r="H91" s="195" t="n"/>
      <c r="I91" s="209" t="n"/>
      <c r="J91" s="208" t="n"/>
      <c r="K91" s="195" t="n"/>
      <c r="L91" s="195" t="n"/>
      <c r="M91" s="195" t="n"/>
      <c r="N91" s="195" t="n"/>
      <c r="O91" s="195" t="n"/>
      <c r="P91" s="195" t="n"/>
      <c r="Q91" s="569" t="n"/>
      <c r="U91" s="569" t="n"/>
      <c r="V91" s="195" t="n"/>
    </row>
    <row r="92" spans="1:26">
      <c r="A92" s="195" t="n"/>
      <c r="B92" s="195" t="n"/>
      <c r="C92" s="195" t="n"/>
      <c r="D92" s="195" t="n"/>
      <c r="E92" s="195" t="n"/>
      <c r="F92" s="195" t="n"/>
      <c r="G92" s="195" t="n"/>
      <c r="H92" s="195" t="n"/>
      <c r="I92" s="209" t="n"/>
      <c r="J92" s="208" t="n"/>
      <c r="K92" s="195" t="n"/>
      <c r="L92" s="195" t="n"/>
      <c r="M92" s="195" t="n"/>
      <c r="N92" s="195" t="n"/>
      <c r="O92" s="195" t="n"/>
      <c r="P92" s="195" t="n"/>
      <c r="Q92" s="569" t="n"/>
      <c r="U92" s="569" t="n"/>
      <c r="V92" s="195" t="n"/>
    </row>
    <row r="93" spans="1:26">
      <c r="A93" s="195" t="n"/>
      <c r="G93" s="195" t="n"/>
      <c r="H93" s="195" t="n"/>
      <c r="I93" s="209" t="n"/>
      <c r="J93" s="208" t="n"/>
      <c r="K93" s="195" t="n"/>
      <c r="L93" s="195" t="n"/>
      <c r="M93" s="195" t="n"/>
      <c r="N93" s="195" t="n"/>
      <c r="O93" s="195" t="n"/>
      <c r="P93" s="195" t="n"/>
      <c r="Q93" s="569" t="n"/>
      <c r="U93" s="569" t="n"/>
      <c r="V93" s="195" t="n"/>
    </row>
    <row r="94" spans="1:26">
      <c r="A94" s="195" t="n"/>
      <c r="B94" s="590" t="s">
        <v>285</v>
      </c>
      <c r="F94" s="210">
        <f>SUM(E77:L77)</f>
        <v/>
      </c>
      <c r="G94" s="195" t="n"/>
      <c r="H94" s="195" t="n"/>
      <c r="I94" s="209" t="n"/>
      <c r="J94" s="208" t="n"/>
      <c r="K94" s="195" t="n"/>
      <c r="L94" s="195" t="n"/>
      <c r="M94" s="195" t="n"/>
      <c r="N94" s="195" t="n"/>
      <c r="O94" s="195" t="n"/>
      <c r="P94" s="195" t="n"/>
      <c r="Q94" s="569" t="n"/>
      <c r="R94" s="569" t="n"/>
      <c r="S94" s="569" t="n"/>
      <c r="T94" s="569" t="n"/>
      <c r="U94" s="569" t="n"/>
      <c r="V94" s="195" t="n"/>
    </row>
    <row r="95" spans="1:26">
      <c r="A95" s="195" t="n"/>
      <c r="B95" s="573" t="s">
        <v>286</v>
      </c>
      <c r="F95" s="210">
        <f>SUM(E78:L78)</f>
        <v/>
      </c>
      <c r="G95" s="195" t="n"/>
      <c r="H95" s="195" t="n"/>
      <c r="I95" s="209" t="n"/>
      <c r="J95" s="208" t="n"/>
      <c r="K95" s="195" t="n"/>
      <c r="L95" s="195" t="n"/>
      <c r="M95" s="195" t="n"/>
      <c r="N95" s="195" t="n"/>
      <c r="O95" s="195" t="n"/>
      <c r="P95" s="195" t="n"/>
      <c r="Q95" s="569" t="n"/>
      <c r="R95" s="569" t="n"/>
      <c r="S95" s="569" t="n"/>
      <c r="T95" s="569" t="n"/>
      <c r="U95" s="569" t="n"/>
      <c r="V95" s="195" t="n"/>
    </row>
    <row r="96" spans="1:26">
      <c r="A96" s="195" t="n"/>
      <c r="B96" s="573" t="s">
        <v>287</v>
      </c>
      <c r="F96" s="211">
        <f>F95/F94*100</f>
        <v/>
      </c>
      <c r="G96" s="195" t="n"/>
      <c r="H96" s="195" t="n"/>
      <c r="I96" s="209" t="n"/>
      <c r="J96" s="208" t="n"/>
      <c r="K96" s="195" t="n"/>
      <c r="L96" s="195" t="n"/>
      <c r="M96" s="195" t="n"/>
      <c r="N96" s="195" t="n"/>
      <c r="O96" s="195" t="n"/>
      <c r="P96" s="195" t="n"/>
      <c r="Q96" s="569" t="n"/>
      <c r="R96" s="569" t="n"/>
      <c r="S96" s="569" t="n"/>
      <c r="T96" s="569" t="n"/>
      <c r="U96" s="569" t="n"/>
      <c r="V96" s="195" t="n"/>
    </row>
    <row r="97" spans="1:26">
      <c r="A97" s="195" t="n"/>
      <c r="B97" s="195" t="n"/>
      <c r="C97" s="195" t="n"/>
      <c r="D97" s="195" t="n"/>
      <c r="E97" s="195" t="n"/>
      <c r="F97" s="195" t="n"/>
      <c r="G97" s="195" t="n"/>
      <c r="H97" s="195" t="n"/>
      <c r="I97" s="209" t="n"/>
      <c r="J97" s="208" t="n"/>
      <c r="K97" s="195" t="n"/>
      <c r="L97" s="195" t="n"/>
      <c r="M97" s="195" t="n"/>
      <c r="N97" s="195" t="n"/>
      <c r="O97" s="195" t="n"/>
      <c r="P97" s="195" t="n"/>
      <c r="Q97" s="569" t="n"/>
      <c r="R97" s="569" t="n"/>
      <c r="S97" s="569" t="n"/>
      <c r="T97" s="569" t="n"/>
      <c r="U97" s="569" t="n"/>
      <c r="V97" s="195" t="n"/>
    </row>
    <row r="98" spans="1:26">
      <c r="A98" s="195" t="n"/>
      <c r="B98" s="195" t="n"/>
      <c r="C98" s="195" t="n"/>
      <c r="D98" s="195" t="n"/>
      <c r="E98" s="195" t="n"/>
      <c r="F98" s="195" t="n"/>
      <c r="G98" s="195" t="n"/>
      <c r="H98" s="195" t="n"/>
      <c r="I98" s="209" t="n"/>
      <c r="J98" s="208" t="n"/>
      <c r="K98" s="195" t="n"/>
      <c r="L98" s="195" t="n"/>
      <c r="M98" s="195" t="n"/>
      <c r="N98" s="195" t="n"/>
      <c r="O98" s="195" t="n"/>
      <c r="P98" s="195" t="n"/>
      <c r="Q98" s="569" t="n"/>
      <c r="R98" s="569" t="n"/>
      <c r="S98" s="569" t="n"/>
      <c r="T98" s="569" t="n"/>
      <c r="U98" s="569" t="n"/>
      <c r="V98" s="195" t="n"/>
    </row>
    <row r="99" spans="1:26">
      <c r="A99" s="569" t="n"/>
      <c r="B99" s="593" t="s">
        <v>175</v>
      </c>
      <c r="L99" s="569" t="n"/>
      <c r="M99" s="569" t="n"/>
      <c r="N99" s="569" t="n"/>
      <c r="O99" s="569" t="n"/>
      <c r="P99" s="569" t="n"/>
      <c r="Q99" s="569" t="n"/>
      <c r="R99" s="569" t="n"/>
      <c r="S99" s="569" t="n"/>
      <c r="T99" s="569" t="n"/>
      <c r="U99" s="569" t="n"/>
      <c r="V99" s="569" t="n"/>
    </row>
    <row r="100" spans="1:26">
      <c r="A100" s="569" t="n"/>
      <c r="B100" s="593" t="s">
        <v>176</v>
      </c>
      <c r="L100" s="569" t="n"/>
      <c r="M100" s="569" t="n"/>
      <c r="N100" s="569" t="n"/>
      <c r="O100" s="569" t="n"/>
      <c r="P100" s="569" t="n"/>
      <c r="Q100" s="569" t="n"/>
      <c r="R100" s="569" t="n"/>
      <c r="S100" s="569" t="n"/>
      <c r="T100" s="569" t="n"/>
      <c r="U100" s="569" t="n"/>
      <c r="V100" s="569" t="n"/>
    </row>
    <row r="101" spans="1:26">
      <c r="A101" s="569" t="n"/>
      <c r="B101" s="569" t="n"/>
      <c r="C101" s="569" t="n"/>
      <c r="D101" s="569" t="n"/>
      <c r="E101" s="569" t="n"/>
      <c r="F101" s="569" t="n"/>
      <c r="G101" s="569" t="n"/>
      <c r="H101" s="569" t="n"/>
      <c r="I101" s="569" t="n"/>
      <c r="J101" s="569" t="n"/>
      <c r="K101" s="569" t="n"/>
      <c r="L101" s="569" t="n"/>
      <c r="M101" s="569" t="n"/>
      <c r="N101" s="569" t="n"/>
      <c r="O101" s="569" t="n"/>
      <c r="P101" s="569" t="n"/>
      <c r="Q101" s="569" t="n"/>
      <c r="R101" s="569" t="n"/>
      <c r="S101" s="569" t="n"/>
      <c r="T101" s="569" t="n"/>
      <c r="U101" s="569" t="n"/>
      <c r="V101" s="569" t="n"/>
    </row>
    <row r="102" spans="1:26">
      <c r="A102" s="569" t="n"/>
      <c r="B102" s="569" t="n"/>
      <c r="C102" s="569" t="n"/>
      <c r="D102" s="569" t="n"/>
      <c r="E102" s="569" t="n"/>
      <c r="F102" s="569" t="n"/>
      <c r="G102" s="569" t="n"/>
      <c r="H102" s="569" t="n"/>
      <c r="I102" s="569" t="n"/>
      <c r="J102" s="569" t="n"/>
      <c r="K102" s="569" t="n"/>
      <c r="L102" s="569" t="n"/>
      <c r="M102" s="569" t="n"/>
      <c r="N102" s="569" t="n"/>
      <c r="O102" s="569" t="n"/>
      <c r="P102" s="569" t="n"/>
      <c r="Q102" s="569" t="n"/>
      <c r="R102" s="569" t="n"/>
      <c r="S102" s="569" t="n"/>
      <c r="T102" s="569" t="n"/>
      <c r="U102" s="569" t="n"/>
      <c r="V102" s="569" t="n"/>
    </row>
    <row r="103" spans="1:26">
      <c r="A103" s="569" t="n"/>
      <c r="B103" s="569" t="n"/>
      <c r="C103" s="569" t="n"/>
      <c r="D103" s="569" t="n"/>
      <c r="E103" s="569" t="n"/>
      <c r="F103" s="569" t="n"/>
      <c r="G103" s="569" t="n"/>
      <c r="H103" s="569" t="n"/>
      <c r="I103" s="569" t="n"/>
      <c r="J103" s="569" t="n"/>
      <c r="K103" s="569" t="n"/>
      <c r="L103" s="569" t="n"/>
      <c r="M103" s="569" t="n"/>
      <c r="N103" s="569" t="n"/>
      <c r="O103" s="569" t="n"/>
      <c r="P103" s="569" t="n"/>
      <c r="Q103" s="569" t="n"/>
      <c r="R103" s="569" t="n"/>
      <c r="S103" s="569" t="n"/>
      <c r="T103" s="569" t="n"/>
      <c r="U103" s="569" t="n"/>
      <c r="V103" s="569" t="n"/>
    </row>
    <row r="104" spans="1:26">
      <c r="A104" s="569" t="n"/>
      <c r="B104" s="569" t="n"/>
      <c r="C104" s="569" t="n"/>
      <c r="D104" s="569" t="n"/>
      <c r="E104" s="569" t="n"/>
      <c r="F104" s="569" t="n"/>
      <c r="G104" s="569" t="n"/>
      <c r="H104" s="569" t="n"/>
      <c r="I104" s="569" t="n"/>
      <c r="J104" s="569" t="n"/>
      <c r="K104" s="569" t="n"/>
      <c r="L104" s="569" t="n"/>
      <c r="M104" s="569" t="n"/>
      <c r="N104" s="569" t="n"/>
      <c r="O104" s="569" t="n"/>
      <c r="P104" s="569" t="n"/>
      <c r="Q104" s="569" t="n"/>
      <c r="R104" s="569" t="n"/>
      <c r="S104" s="569" t="n"/>
      <c r="T104" s="569" t="n"/>
      <c r="U104" s="569" t="n"/>
      <c r="V104" s="569" t="n"/>
    </row>
    <row r="105" spans="1:26">
      <c r="A105" s="569" t="n"/>
      <c r="B105" s="569" t="n"/>
      <c r="C105" s="569" t="n"/>
      <c r="D105" s="569" t="n"/>
      <c r="E105" s="569" t="n"/>
      <c r="F105" s="569" t="n"/>
      <c r="G105" s="569" t="n"/>
      <c r="H105" s="569" t="n"/>
      <c r="I105" s="569" t="n"/>
      <c r="J105" s="569" t="n"/>
      <c r="K105" s="569" t="n"/>
      <c r="L105" s="569" t="n"/>
      <c r="M105" s="569" t="n"/>
      <c r="N105" s="569" t="n"/>
      <c r="O105" s="569" t="n"/>
      <c r="P105" s="569" t="n"/>
      <c r="Q105" s="569" t="n"/>
      <c r="R105" s="569" t="n"/>
      <c r="S105" s="569" t="n"/>
      <c r="T105" s="569" t="n"/>
      <c r="U105" s="569" t="n"/>
      <c r="V105" s="569" t="n"/>
    </row>
    <row r="106" spans="1:26">
      <c r="A106" s="569" t="n"/>
      <c r="B106" s="569" t="n"/>
      <c r="C106" s="569" t="n"/>
      <c r="D106" s="569" t="n"/>
      <c r="E106" s="569" t="n"/>
      <c r="F106" s="569" t="n"/>
      <c r="G106" s="569" t="n"/>
      <c r="H106" s="569" t="n"/>
      <c r="I106" s="569" t="n"/>
      <c r="J106" s="569" t="n"/>
      <c r="K106" s="569" t="n"/>
      <c r="L106" s="569" t="n"/>
      <c r="M106" s="569" t="n"/>
      <c r="N106" s="569" t="n"/>
      <c r="O106" s="569" t="n"/>
      <c r="P106" s="569" t="n"/>
      <c r="Q106" s="569" t="n"/>
      <c r="R106" s="569" t="n"/>
      <c r="S106" s="569" t="n"/>
      <c r="T106" s="569" t="n"/>
      <c r="U106" s="569" t="n"/>
      <c r="V106" s="569" t="n"/>
    </row>
    <row r="107" spans="1:26">
      <c r="A107" s="569" t="n"/>
      <c r="B107" s="569" t="n"/>
      <c r="C107" s="569" t="n"/>
      <c r="D107" s="569" t="n"/>
      <c r="E107" s="569" t="n"/>
      <c r="F107" s="569" t="n"/>
      <c r="G107" s="569" t="n"/>
      <c r="H107" s="569" t="n"/>
      <c r="I107" s="569" t="n"/>
      <c r="J107" s="569" t="n"/>
      <c r="K107" s="569" t="n"/>
      <c r="L107" s="569" t="n"/>
      <c r="M107" s="569" t="n"/>
      <c r="N107" s="569" t="n"/>
      <c r="O107" s="569" t="n"/>
      <c r="P107" s="569" t="n"/>
      <c r="Q107" s="569" t="n"/>
      <c r="R107" s="569" t="n"/>
      <c r="S107" s="569" t="n"/>
      <c r="T107" s="569" t="n"/>
      <c r="U107" s="569" t="n"/>
      <c r="V107" s="569" t="n"/>
    </row>
    <row r="108" spans="1:26">
      <c r="A108" s="569" t="n"/>
      <c r="B108" s="569" t="n"/>
      <c r="C108" s="569" t="n"/>
      <c r="D108" s="569" t="n"/>
      <c r="E108" s="569" t="n"/>
      <c r="F108" s="569" t="n"/>
      <c r="G108" s="569" t="n"/>
      <c r="H108" s="569" t="n"/>
      <c r="I108" s="569" t="n"/>
      <c r="J108" s="569" t="n"/>
      <c r="K108" s="569" t="n"/>
      <c r="L108" s="569" t="n"/>
      <c r="M108" s="569" t="n"/>
      <c r="N108" s="569" t="n"/>
      <c r="O108" s="569" t="n"/>
      <c r="P108" s="569" t="n"/>
      <c r="Q108" s="569" t="n"/>
      <c r="R108" s="569" t="n"/>
      <c r="S108" s="569" t="n"/>
      <c r="T108" s="569" t="n"/>
      <c r="U108" s="569" t="n"/>
      <c r="V108" s="569" t="n"/>
    </row>
    <row r="109" spans="1:26">
      <c r="A109" s="569" t="n"/>
      <c r="B109" s="569" t="n"/>
      <c r="C109" s="569" t="n"/>
      <c r="D109" s="569" t="n"/>
      <c r="E109" s="569" t="n"/>
      <c r="F109" s="569" t="n"/>
      <c r="G109" s="569" t="n"/>
      <c r="H109" s="569" t="n"/>
      <c r="I109" s="569" t="n"/>
      <c r="J109" s="569" t="n"/>
      <c r="K109" s="569" t="n"/>
      <c r="L109" s="569" t="n"/>
      <c r="M109" s="569" t="n"/>
      <c r="N109" s="569" t="n"/>
      <c r="O109" s="569" t="n"/>
      <c r="P109" s="569" t="n"/>
      <c r="Q109" s="569" t="n"/>
      <c r="R109" s="569" t="n"/>
      <c r="S109" s="569" t="n"/>
      <c r="T109" s="569" t="n"/>
      <c r="U109" s="569" t="n"/>
      <c r="V109" s="569" t="n"/>
    </row>
    <row r="110" spans="1:26">
      <c r="A110" s="569" t="n"/>
      <c r="B110" s="569" t="n"/>
      <c r="C110" s="569" t="n"/>
      <c r="D110" s="569" t="n"/>
      <c r="E110" s="569" t="n"/>
      <c r="F110" s="569" t="n"/>
      <c r="G110" s="569" t="n"/>
      <c r="H110" s="569" t="n"/>
      <c r="I110" s="569" t="n"/>
      <c r="J110" s="569" t="n"/>
      <c r="K110" s="569" t="n"/>
      <c r="L110" s="569" t="n"/>
      <c r="M110" s="569" t="n"/>
      <c r="N110" s="569" t="n"/>
      <c r="O110" s="569" t="n"/>
      <c r="P110" s="569" t="n"/>
      <c r="Q110" s="569" t="n"/>
      <c r="R110" s="569" t="n"/>
      <c r="S110" s="569" t="n"/>
      <c r="T110" s="569" t="n"/>
      <c r="U110" s="569" t="n"/>
      <c r="V110" s="569" t="n"/>
    </row>
    <row r="111" spans="1:26">
      <c r="A111" s="569" t="n"/>
      <c r="B111" s="569" t="n"/>
      <c r="C111" s="569" t="n"/>
      <c r="D111" s="569" t="n"/>
      <c r="E111" s="569" t="n"/>
      <c r="F111" s="569" t="n"/>
      <c r="G111" s="569" t="n"/>
      <c r="H111" s="569" t="n"/>
      <c r="I111" s="569" t="n"/>
      <c r="J111" s="569" t="n"/>
      <c r="K111" s="569" t="n"/>
      <c r="L111" s="569" t="n"/>
      <c r="M111" s="569" t="n"/>
      <c r="N111" s="569" t="n"/>
      <c r="O111" s="569" t="n"/>
      <c r="P111" s="569" t="n"/>
      <c r="Q111" s="569" t="n"/>
      <c r="R111" s="569" t="n"/>
      <c r="S111" s="569" t="n"/>
      <c r="T111" s="569" t="n"/>
      <c r="U111" s="569" t="n"/>
      <c r="V111" s="569" t="n"/>
    </row>
    <row r="112" spans="1:26">
      <c r="A112" s="569" t="n"/>
      <c r="B112" s="569" t="n"/>
      <c r="C112" s="569" t="n"/>
      <c r="D112" s="569" t="n"/>
      <c r="E112" s="569" t="n"/>
      <c r="F112" s="569" t="n"/>
      <c r="G112" s="569" t="n"/>
      <c r="H112" s="569" t="n"/>
      <c r="I112" s="569" t="n"/>
      <c r="J112" s="569" t="n"/>
      <c r="K112" s="569" t="n"/>
      <c r="L112" s="569" t="n"/>
      <c r="M112" s="569" t="n"/>
      <c r="N112" s="569" t="n"/>
      <c r="O112" s="569" t="n"/>
      <c r="P112" s="569" t="n"/>
      <c r="Q112" s="569" t="n"/>
      <c r="R112" s="569" t="n"/>
      <c r="S112" s="569" t="n"/>
      <c r="T112" s="569" t="n"/>
      <c r="U112" s="569" t="n"/>
      <c r="V112" s="569" t="n"/>
    </row>
    <row r="113" spans="1:26">
      <c r="A113" s="569" t="n"/>
      <c r="B113" s="569" t="n"/>
      <c r="C113" s="569" t="n"/>
      <c r="D113" s="569" t="n"/>
      <c r="E113" s="569" t="n"/>
      <c r="F113" s="569" t="n"/>
      <c r="G113" s="569" t="n"/>
      <c r="H113" s="569" t="n"/>
      <c r="I113" s="569" t="n"/>
      <c r="J113" s="569" t="n"/>
      <c r="K113" s="569" t="n"/>
      <c r="L113" s="569" t="n"/>
      <c r="M113" s="569" t="n"/>
      <c r="N113" s="569" t="n"/>
      <c r="O113" s="569" t="n"/>
      <c r="P113" s="569" t="n"/>
      <c r="Q113" s="569" t="n"/>
      <c r="R113" s="569" t="n"/>
      <c r="S113" s="569" t="n"/>
      <c r="T113" s="569" t="n"/>
      <c r="U113" s="569" t="n"/>
      <c r="V113" s="569" t="n"/>
    </row>
    <row r="114" spans="1:26">
      <c r="A114" s="569" t="n"/>
      <c r="B114" s="569" t="n"/>
      <c r="C114" s="569" t="n"/>
      <c r="D114" s="569" t="n"/>
      <c r="E114" s="569" t="n"/>
      <c r="F114" s="569" t="n"/>
      <c r="G114" s="569" t="n"/>
      <c r="H114" s="569" t="n"/>
      <c r="I114" s="569" t="n"/>
      <c r="J114" s="569" t="n"/>
      <c r="K114" s="569" t="n"/>
      <c r="L114" s="569" t="n"/>
      <c r="M114" s="569" t="n"/>
      <c r="N114" s="569" t="n"/>
      <c r="O114" s="569" t="n"/>
      <c r="P114" s="569" t="n"/>
      <c r="Q114" s="569" t="n"/>
      <c r="R114" s="569" t="n"/>
      <c r="S114" s="569" t="n"/>
      <c r="T114" s="569" t="n"/>
      <c r="U114" s="569" t="n"/>
      <c r="V114" s="569" t="n"/>
    </row>
    <row r="115" spans="1:26">
      <c r="A115" s="569" t="n"/>
      <c r="B115" s="569" t="n"/>
      <c r="C115" s="569" t="n"/>
      <c r="D115" s="569" t="n"/>
      <c r="E115" s="569" t="n"/>
      <c r="F115" s="569" t="n"/>
      <c r="G115" s="569" t="n"/>
      <c r="H115" s="569" t="n"/>
      <c r="I115" s="569" t="n"/>
      <c r="J115" s="569" t="n"/>
      <c r="K115" s="569" t="n"/>
      <c r="L115" s="569" t="n"/>
      <c r="M115" s="569" t="n"/>
      <c r="N115" s="569" t="n"/>
      <c r="O115" s="569" t="n"/>
      <c r="P115" s="569" t="n"/>
      <c r="Q115" s="569" t="n"/>
      <c r="R115" s="569" t="n"/>
      <c r="S115" s="569" t="n"/>
      <c r="T115" s="569" t="n"/>
      <c r="U115" s="569" t="n"/>
      <c r="V115" s="569" t="n"/>
    </row>
    <row r="116" spans="1:26">
      <c r="A116" s="569" t="n"/>
      <c r="B116" s="569" t="n"/>
      <c r="C116" s="569" t="n"/>
      <c r="D116" s="569" t="n"/>
      <c r="E116" s="569" t="n"/>
      <c r="F116" s="569" t="n"/>
      <c r="G116" s="569" t="n"/>
      <c r="H116" s="569" t="n"/>
      <c r="I116" s="569" t="n"/>
      <c r="J116" s="569" t="n"/>
      <c r="K116" s="569" t="n"/>
      <c r="L116" s="569" t="n"/>
      <c r="M116" s="569" t="n"/>
      <c r="N116" s="569" t="n"/>
      <c r="O116" s="569" t="n"/>
      <c r="P116" s="569" t="n"/>
      <c r="Q116" s="569" t="n"/>
      <c r="R116" s="569" t="n"/>
      <c r="S116" s="569" t="n"/>
      <c r="T116" s="569" t="n"/>
      <c r="U116" s="569" t="n"/>
      <c r="V116" s="569" t="n"/>
    </row>
    <row r="117" spans="1:26">
      <c r="A117" s="569" t="n"/>
      <c r="B117" s="569" t="n"/>
      <c r="C117" s="569" t="n"/>
      <c r="D117" s="569" t="n"/>
      <c r="E117" s="569" t="n"/>
      <c r="F117" s="569" t="n"/>
      <c r="G117" s="569" t="n"/>
      <c r="H117" s="569" t="n"/>
      <c r="I117" s="569" t="n"/>
      <c r="J117" s="569" t="n"/>
      <c r="K117" s="569" t="n"/>
      <c r="L117" s="569" t="n"/>
      <c r="M117" s="569" t="n"/>
      <c r="N117" s="569" t="n"/>
      <c r="O117" s="569" t="n"/>
      <c r="P117" s="569" t="n"/>
      <c r="Q117" s="569" t="n"/>
      <c r="R117" s="569" t="n"/>
      <c r="S117" s="569" t="n"/>
      <c r="T117" s="569" t="n"/>
      <c r="U117" s="569" t="n"/>
      <c r="V117" s="569" t="n"/>
    </row>
    <row r="118" spans="1:26">
      <c r="A118" s="569" t="n"/>
      <c r="B118" s="569" t="n"/>
      <c r="C118" s="569" t="n"/>
      <c r="D118" s="569" t="n"/>
      <c r="E118" s="569" t="n"/>
      <c r="F118" s="569" t="n"/>
      <c r="G118" s="569" t="n"/>
      <c r="H118" s="569" t="n"/>
      <c r="I118" s="569" t="n"/>
      <c r="J118" s="569" t="n"/>
      <c r="K118" s="569" t="n"/>
      <c r="L118" s="569" t="n"/>
      <c r="M118" s="569" t="n"/>
      <c r="N118" s="569" t="n"/>
      <c r="O118" s="569" t="n"/>
      <c r="P118" s="569" t="n"/>
      <c r="Q118" s="569" t="n"/>
      <c r="R118" s="569" t="n"/>
      <c r="S118" s="569" t="n"/>
      <c r="T118" s="569" t="n"/>
      <c r="U118" s="569" t="n"/>
      <c r="V118" s="569" t="n"/>
    </row>
    <row r="119" spans="1:26">
      <c r="A119" s="569" t="n"/>
      <c r="B119" s="569" t="n"/>
      <c r="C119" s="569" t="n"/>
      <c r="D119" s="569" t="n"/>
      <c r="E119" s="569" t="n"/>
      <c r="F119" s="569" t="n"/>
      <c r="G119" s="569" t="n"/>
      <c r="H119" s="569" t="n"/>
      <c r="I119" s="569" t="n"/>
      <c r="J119" s="569" t="n"/>
      <c r="K119" s="569" t="n"/>
      <c r="L119" s="569" t="n"/>
      <c r="M119" s="569" t="n"/>
      <c r="N119" s="569" t="n"/>
      <c r="O119" s="569" t="n"/>
      <c r="P119" s="569" t="n"/>
      <c r="Q119" s="569" t="n"/>
      <c r="R119" s="569" t="n"/>
      <c r="S119" s="569" t="n"/>
      <c r="T119" s="569" t="n"/>
      <c r="U119" s="569" t="n"/>
      <c r="V119" s="569" t="n"/>
    </row>
    <row r="120" spans="1:26">
      <c r="A120" s="569" t="n"/>
      <c r="C120" s="596" t="s">
        <v>50</v>
      </c>
      <c r="D120" s="596" t="s">
        <v>51</v>
      </c>
      <c r="E120" s="596" t="s">
        <v>52</v>
      </c>
      <c r="I120" s="596" t="s">
        <v>53</v>
      </c>
      <c r="L120" s="596" t="s">
        <v>57</v>
      </c>
      <c r="M120" s="596" t="s">
        <v>58</v>
      </c>
      <c r="N120" s="292" t="n"/>
      <c r="O120" s="292" t="n"/>
      <c r="P120" s="569" t="n"/>
      <c r="Q120" s="569" t="n"/>
      <c r="R120" s="569" t="n"/>
      <c r="S120" s="569" t="n"/>
      <c r="T120" s="569" t="n"/>
      <c r="U120" s="569" t="n"/>
      <c r="V120" s="569" t="n"/>
    </row>
    <row r="121" spans="1:26">
      <c r="A121" s="569" t="n"/>
      <c r="C121" s="293" t="n">
        <v>1</v>
      </c>
      <c r="D121" s="294" t="s">
        <v>59</v>
      </c>
      <c r="E121" s="522" t="s">
        <v>60</v>
      </c>
      <c r="I121" s="527" t="s">
        <v>82</v>
      </c>
      <c r="L121" s="295" t="n"/>
      <c r="M121" s="296" t="n"/>
      <c r="N121" s="297" t="n"/>
      <c r="O121" s="297" t="n"/>
      <c r="Q121" s="569" t="n"/>
      <c r="R121" s="569" t="n"/>
      <c r="S121" s="569" t="n"/>
      <c r="T121" s="569" t="n"/>
      <c r="U121" s="569" t="n"/>
      <c r="V121" s="569" t="n"/>
    </row>
    <row r="122" spans="1:26">
      <c r="A122" s="569" t="n"/>
      <c r="C122" s="293" t="n">
        <v>2</v>
      </c>
      <c r="D122" s="294" t="s">
        <v>62</v>
      </c>
      <c r="E122" s="527" t="s">
        <v>63</v>
      </c>
      <c r="I122" s="527" t="s">
        <v>83</v>
      </c>
      <c r="L122" s="295" t="n"/>
      <c r="M122" s="296" t="n"/>
      <c r="N122" s="297" t="n"/>
      <c r="O122" s="297" t="n"/>
      <c r="Q122" s="569" t="n"/>
      <c r="R122" s="569" t="n"/>
      <c r="S122" s="569" t="n"/>
      <c r="T122" s="569" t="n"/>
      <c r="U122" s="569" t="n"/>
      <c r="V122" s="569" t="n"/>
    </row>
    <row r="123" spans="1:26">
      <c r="A123" s="569" t="n"/>
      <c r="C123" s="293" t="n">
        <v>3</v>
      </c>
      <c r="D123" s="294" t="s">
        <v>65</v>
      </c>
      <c r="E123" s="527" t="s">
        <v>66</v>
      </c>
      <c r="I123" s="527" t="s">
        <v>84</v>
      </c>
      <c r="L123" s="295" t="n"/>
      <c r="M123" s="296" t="n"/>
      <c r="Q123" s="569" t="n"/>
      <c r="R123" s="569" t="n"/>
      <c r="S123" s="569" t="n"/>
      <c r="T123" s="569" t="n"/>
      <c r="U123" s="569" t="n"/>
      <c r="V123" s="569" t="n"/>
    </row>
    <row r="124" spans="1:26">
      <c r="A124" s="569" t="n"/>
      <c r="C124" s="293" t="n">
        <v>4</v>
      </c>
      <c r="D124" s="294" t="s">
        <v>68</v>
      </c>
      <c r="E124" s="527" t="s">
        <v>69</v>
      </c>
      <c r="I124" s="537" t="s">
        <v>85</v>
      </c>
      <c r="L124" s="295" t="n"/>
      <c r="M124" s="296" t="n"/>
      <c r="Q124" s="569" t="n"/>
      <c r="R124" s="569" t="n"/>
      <c r="S124" s="569" t="n"/>
      <c r="T124" s="569" t="n"/>
      <c r="U124" s="569" t="n"/>
      <c r="V124" s="569" t="n"/>
    </row>
    <row r="125" spans="1:26">
      <c r="A125" s="569" t="n"/>
      <c r="C125" s="293" t="n">
        <v>5</v>
      </c>
      <c r="D125" s="294" t="s">
        <v>71</v>
      </c>
      <c r="E125" s="527" t="s">
        <v>72</v>
      </c>
      <c r="I125" s="537" t="s">
        <v>86</v>
      </c>
      <c r="L125" s="295" t="n"/>
      <c r="M125" s="296" t="n"/>
      <c r="Q125" s="569" t="n"/>
      <c r="R125" s="569" t="n"/>
      <c r="S125" s="569" t="n"/>
      <c r="T125" s="569" t="n"/>
      <c r="U125" s="569" t="n"/>
      <c r="V125" s="569" t="n"/>
    </row>
    <row r="126" spans="1:26">
      <c r="A126" s="569" t="n"/>
      <c r="C126" s="293" t="n">
        <v>6</v>
      </c>
      <c r="D126" s="298" t="s">
        <v>74</v>
      </c>
      <c r="E126" s="532" t="s">
        <v>75</v>
      </c>
      <c r="I126" s="544" t="s">
        <v>87</v>
      </c>
      <c r="L126" s="295" t="n"/>
      <c r="M126" s="296" t="n"/>
      <c r="Q126" s="569" t="n"/>
      <c r="R126" s="569" t="n"/>
      <c r="S126" s="569" t="n"/>
      <c r="T126" s="569" t="n"/>
      <c r="U126" s="569" t="n"/>
      <c r="V126" s="569" t="n"/>
    </row>
    <row r="127" spans="1:26">
      <c r="A127" s="569" t="n"/>
      <c r="C127" s="293" t="n">
        <v>7</v>
      </c>
      <c r="D127" s="298" t="s">
        <v>76</v>
      </c>
      <c r="E127" s="532" t="s">
        <v>77</v>
      </c>
      <c r="I127" s="544" t="s">
        <v>85</v>
      </c>
      <c r="L127" s="295" t="n"/>
      <c r="M127" s="296" t="n"/>
      <c r="Q127" s="569" t="n"/>
      <c r="R127" s="569" t="n"/>
      <c r="S127" s="569" t="n"/>
      <c r="T127" s="569" t="n"/>
      <c r="U127" s="569" t="n"/>
      <c r="V127" s="569" t="n"/>
    </row>
    <row r="128" spans="1:26">
      <c r="A128" s="569" t="n"/>
      <c r="C128" s="293" t="n">
        <v>8</v>
      </c>
      <c r="D128" s="294" t="s">
        <v>79</v>
      </c>
      <c r="E128" s="527" t="s">
        <v>80</v>
      </c>
      <c r="I128" s="537" t="s">
        <v>88</v>
      </c>
      <c r="L128" s="295" t="n"/>
      <c r="M128" s="296" t="n"/>
      <c r="Q128" s="569" t="n"/>
      <c r="R128" s="569" t="n"/>
      <c r="S128" s="569" t="n"/>
      <c r="T128" s="569" t="n"/>
      <c r="U128" s="569" t="n"/>
      <c r="V128" s="569" t="n"/>
    </row>
    <row r="129" spans="1:26">
      <c r="A129" s="569" t="n"/>
      <c r="B129" s="569" t="n"/>
      <c r="C129" s="569" t="n"/>
      <c r="D129" s="569" t="n"/>
      <c r="E129" s="569" t="n"/>
      <c r="F129" s="569" t="n"/>
      <c r="G129" s="569" t="n"/>
      <c r="H129" s="569" t="n"/>
      <c r="I129" s="569" t="n"/>
      <c r="J129" s="569" t="n"/>
      <c r="K129" s="569" t="n"/>
      <c r="L129" s="569" t="n"/>
      <c r="M129" s="569" t="n"/>
      <c r="N129" s="569" t="n"/>
      <c r="O129" s="569" t="n"/>
      <c r="P129" s="569" t="n"/>
      <c r="Q129" s="569" t="n"/>
      <c r="R129" s="569" t="n"/>
      <c r="S129" s="569" t="n"/>
      <c r="T129" s="569" t="n"/>
      <c r="U129" s="569" t="n"/>
      <c r="V129" s="569" t="n"/>
    </row>
    <row r="130" spans="1:26">
      <c r="A130" s="569" t="n"/>
      <c r="B130" s="569" t="n"/>
      <c r="C130" s="569" t="n"/>
      <c r="D130" s="569" t="n"/>
      <c r="E130" s="569" t="n"/>
      <c r="F130" s="569" t="n"/>
      <c r="G130" s="569" t="n"/>
      <c r="H130" s="569" t="n"/>
      <c r="I130" s="569" t="n"/>
      <c r="J130" s="569" t="n"/>
      <c r="K130" s="569" t="n"/>
      <c r="L130" s="569" t="n"/>
      <c r="M130" s="569" t="n"/>
      <c r="N130" s="569" t="n"/>
      <c r="O130" s="569" t="n"/>
      <c r="P130" s="569" t="n"/>
      <c r="Q130" s="569" t="n"/>
      <c r="R130" s="569" t="n"/>
      <c r="S130" s="569" t="n"/>
      <c r="T130" s="569" t="n"/>
      <c r="U130" s="569" t="n"/>
      <c r="V130" s="569" t="n"/>
    </row>
    <row r="131" spans="1:26">
      <c r="A131" s="569" t="n"/>
      <c r="B131" s="569" t="n"/>
      <c r="C131" s="569" t="n"/>
      <c r="D131" s="569" t="n"/>
      <c r="E131" s="569" t="n"/>
      <c r="F131" s="569" t="n"/>
      <c r="G131" s="569" t="n"/>
      <c r="H131" s="569" t="n"/>
      <c r="I131" s="569" t="n"/>
      <c r="J131" s="569" t="n"/>
      <c r="K131" s="569" t="n"/>
      <c r="L131" s="569" t="n"/>
      <c r="M131" s="569" t="n"/>
      <c r="N131" s="569" t="n"/>
      <c r="O131" s="569" t="n"/>
      <c r="P131" s="569" t="n"/>
      <c r="Q131" s="569" t="n"/>
      <c r="R131" s="569" t="n"/>
      <c r="S131" s="569" t="n"/>
      <c r="T131" s="569" t="n"/>
      <c r="U131" s="569" t="n"/>
      <c r="V131" s="569" t="n"/>
    </row>
    <row r="132" spans="1:26">
      <c r="A132" s="569" t="n"/>
      <c r="B132" s="569" t="n"/>
      <c r="C132" s="569" t="n"/>
      <c r="D132" s="569" t="n"/>
      <c r="E132" s="569" t="n"/>
      <c r="F132" s="569" t="n"/>
      <c r="G132" s="569" t="n"/>
      <c r="H132" s="569" t="n"/>
      <c r="I132" s="569" t="n"/>
      <c r="J132" s="569" t="n"/>
      <c r="K132" s="569" t="n"/>
      <c r="L132" s="569" t="n"/>
      <c r="M132" s="569" t="n"/>
      <c r="N132" s="569" t="n"/>
      <c r="O132" s="569" t="n"/>
      <c r="P132" s="569" t="n"/>
      <c r="Q132" s="569" t="n"/>
      <c r="R132" s="569" t="n"/>
      <c r="S132" s="569" t="n"/>
      <c r="T132" s="569" t="n"/>
      <c r="U132" s="569" t="n"/>
      <c r="V132" s="569" t="n"/>
    </row>
    <row r="133" spans="1:26">
      <c r="A133" s="569" t="n"/>
      <c r="B133" s="569" t="n"/>
      <c r="C133" s="569" t="n"/>
      <c r="D133" s="569" t="n"/>
      <c r="E133" s="569" t="n"/>
      <c r="F133" s="569" t="n"/>
      <c r="G133" s="569" t="n"/>
      <c r="H133" s="569" t="n"/>
      <c r="I133" s="569" t="n"/>
      <c r="J133" s="569" t="n"/>
      <c r="K133" s="569" t="n"/>
      <c r="L133" s="569" t="n"/>
      <c r="M133" s="569" t="n"/>
      <c r="N133" s="569" t="n"/>
      <c r="O133" s="569" t="n"/>
      <c r="P133" s="569" t="n"/>
      <c r="Q133" s="569" t="n"/>
      <c r="R133" s="569" t="n"/>
      <c r="S133" s="569" t="n"/>
      <c r="T133" s="569" t="n"/>
      <c r="U133" s="569" t="n"/>
      <c r="V133" s="569" t="n"/>
    </row>
    <row r="134" spans="1:26">
      <c r="A134" s="569" t="n"/>
      <c r="B134" s="569" t="n"/>
      <c r="C134" s="569" t="n"/>
      <c r="D134" s="569" t="n"/>
      <c r="E134" s="569" t="n"/>
      <c r="F134" s="569" t="n"/>
      <c r="G134" s="569" t="n"/>
      <c r="H134" s="569" t="n"/>
      <c r="I134" s="569" t="n"/>
      <c r="J134" s="569" t="n"/>
      <c r="K134" s="569" t="n"/>
      <c r="L134" s="569" t="n"/>
      <c r="M134" s="569" t="n"/>
      <c r="N134" s="569" t="n"/>
      <c r="O134" s="569" t="n"/>
      <c r="P134" s="569" t="n"/>
      <c r="Q134" s="569" t="n"/>
      <c r="R134" s="569" t="n"/>
      <c r="S134" s="569" t="n"/>
      <c r="T134" s="569" t="n"/>
      <c r="U134" s="569" t="n"/>
      <c r="V134" s="569" t="n"/>
    </row>
    <row r="135" spans="1:26">
      <c r="A135" s="569" t="n"/>
      <c r="B135" s="569" t="n"/>
      <c r="C135" s="569" t="n"/>
      <c r="D135" s="569" t="n"/>
      <c r="E135" s="569" t="n"/>
      <c r="F135" s="569" t="n"/>
      <c r="G135" s="569" t="n"/>
      <c r="H135" s="569" t="n"/>
      <c r="I135" s="569" t="n"/>
      <c r="J135" s="569" t="n"/>
      <c r="K135" s="569" t="n"/>
      <c r="L135" s="569" t="n"/>
      <c r="M135" s="569" t="n"/>
      <c r="N135" s="569" t="n"/>
      <c r="O135" s="569" t="n"/>
      <c r="P135" s="569" t="n"/>
      <c r="Q135" s="569" t="n"/>
      <c r="R135" s="569" t="n"/>
      <c r="S135" s="569" t="n"/>
      <c r="T135" s="569" t="n"/>
      <c r="U135" s="569" t="n"/>
      <c r="V135" s="569" t="n"/>
    </row>
    <row r="136" spans="1:26">
      <c r="A136" s="569" t="n"/>
      <c r="B136" s="569" t="n"/>
      <c r="C136" s="569" t="n"/>
      <c r="D136" s="569" t="n"/>
      <c r="E136" s="569" t="n"/>
      <c r="F136" s="569" t="n"/>
      <c r="G136" s="569" t="n"/>
      <c r="H136" s="569" t="n"/>
      <c r="I136" s="569" t="n"/>
      <c r="J136" s="569" t="n"/>
      <c r="K136" s="569" t="n"/>
      <c r="L136" s="569" t="n"/>
      <c r="M136" s="569" t="n"/>
      <c r="N136" s="569" t="n"/>
      <c r="O136" s="569" t="n"/>
      <c r="P136" s="569" t="n"/>
      <c r="Q136" s="569" t="n"/>
      <c r="R136" s="569" t="n"/>
      <c r="S136" s="569" t="n"/>
      <c r="T136" s="569" t="n"/>
      <c r="U136" s="569" t="n"/>
      <c r="V136" s="569" t="n"/>
    </row>
    <row r="137" spans="1:26">
      <c r="A137" s="569" t="n"/>
      <c r="B137" s="569" t="n"/>
      <c r="C137" s="569" t="n"/>
      <c r="D137" s="569" t="n"/>
      <c r="E137" s="569" t="n"/>
      <c r="F137" s="569" t="n"/>
      <c r="G137" s="569" t="n"/>
      <c r="H137" s="569" t="n"/>
      <c r="I137" s="569" t="n"/>
      <c r="J137" s="569" t="n"/>
      <c r="K137" s="569" t="n"/>
      <c r="L137" s="569" t="n"/>
      <c r="M137" s="569" t="n"/>
      <c r="N137" s="569" t="n"/>
      <c r="O137" s="569" t="n"/>
      <c r="P137" s="569" t="n"/>
      <c r="Q137" s="569" t="n"/>
      <c r="R137" s="569" t="n"/>
      <c r="S137" s="569" t="n"/>
      <c r="T137" s="569" t="n"/>
      <c r="U137" s="569" t="n"/>
      <c r="V137" s="569" t="n"/>
    </row>
    <row r="138" spans="1:26">
      <c r="A138" s="569" t="n"/>
      <c r="B138" s="569" t="n"/>
      <c r="C138" s="569" t="n"/>
      <c r="D138" s="569" t="n"/>
      <c r="E138" s="569" t="n"/>
      <c r="F138" s="569" t="n"/>
      <c r="G138" s="569" t="n"/>
      <c r="H138" s="569" t="n"/>
      <c r="I138" s="569" t="n"/>
      <c r="J138" s="569" t="n"/>
      <c r="K138" s="569" t="n"/>
      <c r="L138" s="569" t="n"/>
      <c r="M138" s="569" t="n"/>
      <c r="N138" s="569" t="n"/>
      <c r="O138" s="569" t="n"/>
      <c r="P138" s="569" t="n"/>
      <c r="Q138" s="569" t="n"/>
      <c r="R138" s="220" t="n"/>
      <c r="S138" s="220" t="n"/>
      <c r="T138" s="220" t="n"/>
      <c r="U138" s="220" t="n"/>
      <c r="V138" s="569" t="n"/>
    </row>
    <row r="139" spans="1:26">
      <c r="A139" s="220" t="n"/>
      <c r="B139" s="220" t="n"/>
      <c r="C139" s="220" t="n"/>
      <c r="D139" s="220" t="s">
        <v>288</v>
      </c>
      <c r="E139" s="220" t="n"/>
      <c r="F139" s="220" t="n"/>
      <c r="G139" s="220" t="s">
        <v>289</v>
      </c>
      <c r="H139" s="221" t="n"/>
      <c r="I139" s="220" t="n"/>
      <c r="J139" s="220" t="n"/>
      <c r="K139" s="221" t="n"/>
      <c r="L139" s="220" t="n"/>
      <c r="M139" s="220" t="n"/>
      <c r="N139" s="220" t="n"/>
      <c r="O139" s="220" t="s">
        <v>290</v>
      </c>
      <c r="P139" s="220" t="n"/>
      <c r="Q139" s="220" t="n"/>
      <c r="R139" s="569" t="n"/>
      <c r="S139" s="569" t="n"/>
      <c r="T139" s="569" t="n"/>
      <c r="U139" s="569" t="n"/>
      <c r="V139" s="569" t="n"/>
    </row>
    <row r="140" spans="1:26">
      <c r="A140" s="222" t="s">
        <v>291</v>
      </c>
      <c r="B140" s="222" t="n"/>
      <c r="C140" s="222" t="n"/>
      <c r="D140" s="222" t="n"/>
      <c r="E140" s="222" t="n"/>
      <c r="F140" s="222" t="n"/>
      <c r="G140" s="222" t="n"/>
      <c r="H140" s="222" t="n"/>
      <c r="I140" s="222" t="n"/>
      <c r="J140" s="222" t="n"/>
      <c r="K140" s="222" t="n"/>
      <c r="L140" s="222" t="n"/>
      <c r="M140" s="222" t="n"/>
      <c r="N140" s="222" t="n"/>
      <c r="O140" s="222" t="n"/>
      <c r="P140" s="222" t="n"/>
      <c r="Q140" s="222" t="n"/>
      <c r="R140" s="569" t="n"/>
      <c r="S140" s="569" t="n"/>
      <c r="T140" s="569" t="n"/>
      <c r="U140" s="569" t="n"/>
      <c r="V140" s="220" t="n"/>
    </row>
    <row r="141" spans="1:26">
      <c r="A141" s="569" t="n"/>
      <c r="B141" s="569" t="n"/>
      <c r="C141" s="569" t="n"/>
      <c r="D141" s="569" t="n"/>
      <c r="E141" s="569" t="n"/>
      <c r="F141" s="569" t="n"/>
      <c r="G141" s="569" t="n"/>
      <c r="H141" s="569" t="n"/>
      <c r="I141" s="569" t="n"/>
      <c r="J141" s="569" t="n"/>
      <c r="K141" s="569" t="n"/>
      <c r="L141" s="569" t="n"/>
      <c r="M141" s="569" t="n"/>
      <c r="N141" s="569" t="n"/>
      <c r="O141" s="569" t="n"/>
      <c r="P141" s="569" t="n"/>
      <c r="Q141" s="569" t="n"/>
      <c r="R141" s="569" t="n"/>
      <c r="S141" s="569" t="n"/>
      <c r="T141" s="569" t="n"/>
      <c r="U141" s="569" t="n"/>
      <c r="V141" s="569" t="n"/>
    </row>
    <row r="142" spans="1:26">
      <c r="A142" s="569" t="n"/>
      <c r="B142" s="569" t="n"/>
      <c r="C142" s="569" t="n"/>
      <c r="D142" s="569" t="n"/>
      <c r="E142" s="569" t="n"/>
      <c r="F142" s="569" t="n"/>
      <c r="G142" s="569" t="n"/>
      <c r="H142" s="569" t="n"/>
      <c r="I142" s="569" t="n"/>
      <c r="J142" s="569" t="n"/>
      <c r="K142" s="569" t="n"/>
      <c r="L142" s="569" t="n"/>
      <c r="M142" s="569" t="n"/>
      <c r="N142" s="569" t="n"/>
      <c r="O142" s="569" t="n"/>
      <c r="P142" s="569" t="n"/>
      <c r="Q142" s="569" t="n"/>
      <c r="R142" s="569" t="n"/>
      <c r="S142" s="569" t="n"/>
      <c r="T142" s="569" t="n"/>
      <c r="U142" s="569" t="n"/>
      <c r="V142" s="569" t="n"/>
    </row>
    <row r="143" spans="1:26">
      <c r="A143" s="569" t="n"/>
      <c r="B143" s="569" t="n"/>
      <c r="C143" s="569" t="n"/>
      <c r="D143" s="569" t="n"/>
      <c r="E143" s="569" t="n"/>
      <c r="F143" s="569" t="n"/>
      <c r="G143" s="569" t="n"/>
      <c r="H143" s="569" t="n"/>
      <c r="I143" s="569" t="n"/>
      <c r="J143" s="569" t="n"/>
      <c r="K143" s="569" t="n"/>
      <c r="L143" s="569" t="n"/>
      <c r="M143" s="569" t="n"/>
      <c r="N143" s="569" t="n"/>
      <c r="O143" s="569" t="n"/>
      <c r="P143" s="569" t="n"/>
      <c r="Q143" s="569" t="n"/>
      <c r="R143" s="569" t="n"/>
      <c r="S143" s="569" t="n"/>
      <c r="T143" s="569" t="n"/>
      <c r="U143" s="569" t="n"/>
      <c r="V143" s="569" t="n"/>
    </row>
    <row r="144" spans="1:26">
      <c r="A144" s="569" t="n"/>
      <c r="B144" s="569" t="n"/>
      <c r="C144" s="569" t="n"/>
      <c r="D144" s="569" t="n"/>
      <c r="E144" s="569" t="n"/>
      <c r="F144" s="569" t="n"/>
      <c r="G144" s="569" t="n"/>
      <c r="H144" s="569" t="n"/>
      <c r="I144" s="569" t="n"/>
      <c r="J144" s="569" t="n"/>
      <c r="K144" s="569" t="n"/>
      <c r="L144" s="569" t="n"/>
      <c r="M144" s="569" t="n"/>
      <c r="N144" s="569" t="n"/>
      <c r="O144" s="569" t="n"/>
      <c r="P144" s="569" t="n"/>
      <c r="Q144" s="569" t="n"/>
      <c r="R144" s="569" t="n"/>
      <c r="S144" s="569" t="n"/>
      <c r="T144" s="569" t="n"/>
      <c r="U144" s="569" t="n"/>
      <c r="V144" s="569" t="n"/>
    </row>
  </sheetData>
  <mergeCells count="49">
    <mergeCell ref="E126:H126"/>
    <mergeCell ref="I126:K126"/>
    <mergeCell ref="E127:H127"/>
    <mergeCell ref="I127:K127"/>
    <mergeCell ref="E128:H128"/>
    <mergeCell ref="I128:K128"/>
    <mergeCell ref="E123:H123"/>
    <mergeCell ref="I123:K123"/>
    <mergeCell ref="E124:H124"/>
    <mergeCell ref="I124:K124"/>
    <mergeCell ref="E125:H125"/>
    <mergeCell ref="I125:K125"/>
    <mergeCell ref="E122:H122"/>
    <mergeCell ref="I122:K122"/>
    <mergeCell ref="B89:D89"/>
    <mergeCell ref="B90:D90"/>
    <mergeCell ref="B94:E94"/>
    <mergeCell ref="B95:E95"/>
    <mergeCell ref="B96:E96"/>
    <mergeCell ref="B99:K99"/>
    <mergeCell ref="B100:K100"/>
    <mergeCell ref="E120:H120"/>
    <mergeCell ref="I120:K120"/>
    <mergeCell ref="E121:H121"/>
    <mergeCell ref="I121:K121"/>
    <mergeCell ref="B88:D88"/>
    <mergeCell ref="B78:D78"/>
    <mergeCell ref="Q78:T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75:D75"/>
    <mergeCell ref="Q75:T75"/>
    <mergeCell ref="B76:D76"/>
    <mergeCell ref="Q76:T76"/>
    <mergeCell ref="B77:D77"/>
    <mergeCell ref="Q77:T77"/>
    <mergeCell ref="Q74:T74"/>
    <mergeCell ref="E1:K1"/>
    <mergeCell ref="E2:K2"/>
    <mergeCell ref="A3:B3"/>
    <mergeCell ref="E3:K3"/>
    <mergeCell ref="B74:D74"/>
  </mergeCells>
  <conditionalFormatting sqref="U78 O84:P85 Q77:Q78 B96:C96 F96">
    <cfRule dxfId="1" operator="equal" priority="10" type="cellIs">
      <formula>"U"</formula>
    </cfRule>
  </conditionalFormatting>
  <conditionalFormatting sqref="U78 V83:V85 O84:P85 Q77:Q78 B96:C96 F96">
    <cfRule dxfId="0" operator="equal" priority="9" type="cellIs">
      <formula>"U"</formula>
    </cfRule>
  </conditionalFormatting>
  <conditionalFormatting sqref="M68:N73 E68:L72">
    <cfRule dxfId="105" operator="equal" priority="8" type="cellIs">
      <formula>"U"</formula>
    </cfRule>
  </conditionalFormatting>
  <conditionalFormatting sqref="B69:C73">
    <cfRule dxfId="104" operator="equal" priority="7" type="cellIs">
      <formula>"U"</formula>
    </cfRule>
  </conditionalFormatting>
  <conditionalFormatting sqref="B69:C73 A69 E10:N72 Q10:Q72">
    <cfRule dxfId="103" operator="equal" priority="6" type="cellIs">
      <formula>"U"</formula>
    </cfRule>
  </conditionalFormatting>
  <conditionalFormatting sqref="E10:N72">
    <cfRule dxfId="101" operator="equal" priority="4" type="cellIs">
      <formula>"UA"</formula>
    </cfRule>
    <cfRule dxfId="101" operator="equal" priority="5" type="cellIs">
      <formula>"UA"</formula>
    </cfRule>
  </conditionalFormatting>
  <conditionalFormatting sqref="E10:L72 M10:N73">
    <cfRule dxfId="3" operator="containsText" priority="3" stopIfTrue="1" text="U" type="containsText">
      <formula>NOT(ISERROR(SEARCH("U",E10)))</formula>
    </cfRule>
  </conditionalFormatting>
  <conditionalFormatting sqref="E10:L69">
    <cfRule dxfId="2" operator="equal" priority="1" type="cellIs">
      <formula>"ua"</formula>
    </cfRule>
    <cfRule dxfId="3" operator="equal" priority="2" type="cellIs">
      <formula>"U"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44"/>
  <sheetViews>
    <sheetView topLeftCell="A97" workbookViewId="0">
      <selection activeCell="E121" sqref="E121:H121"/>
    </sheetView>
  </sheetViews>
  <sheetFormatPr baseColWidth="8" defaultRowHeight="12.75" outlineLevelCol="0"/>
  <cols>
    <col customWidth="1" max="1" min="1" style="97" width="5.85546875"/>
    <col bestFit="1" customWidth="1" max="2" min="2" style="97" width="13.140625"/>
    <col customWidth="1" max="3" min="3" style="97" width="6.42578125"/>
    <col customWidth="1" max="4" min="4" style="97" width="19.85546875"/>
    <col bestFit="1" customWidth="1" max="5" min="5" style="97" width="7.42578125"/>
    <col customWidth="1" max="6" min="6" style="97" width="7.42578125"/>
    <col bestFit="1" customWidth="1" max="10" min="7" style="97" width="7.42578125"/>
    <col bestFit="1" customWidth="1" max="11" min="11" style="97" width="7.28515625"/>
    <col customWidth="1" max="12" min="12" style="97" width="7.85546875"/>
    <col customWidth="1" max="14" min="13" style="97" width="7.5703125"/>
    <col customWidth="1" max="16" min="15" style="97" width="6.85546875"/>
    <col customWidth="1" max="17" min="17" style="97" width="5.85546875"/>
    <col customWidth="1" max="19" min="18" style="97" width="6.42578125"/>
    <col bestFit="1" customWidth="1" max="20" min="20" style="97" width="5.28515625"/>
    <col bestFit="1" customWidth="1" max="21" min="21" style="97" width="7.85546875"/>
    <col customWidth="1" max="16384" min="22" style="97" width="9.140625"/>
  </cols>
  <sheetData>
    <row r="1" spans="1:26">
      <c r="A1" s="24" t="n"/>
      <c r="B1" s="24" t="n"/>
      <c r="C1" s="24" t="n"/>
      <c r="D1" s="24" t="n"/>
      <c r="E1" s="568" t="s">
        <v>175</v>
      </c>
      <c r="L1" s="24" t="n"/>
      <c r="M1" s="24" t="n"/>
      <c r="N1" s="24" t="n"/>
      <c r="O1" s="24" t="n"/>
      <c r="P1" s="24" t="n"/>
      <c r="Q1" s="24" t="n"/>
      <c r="R1" s="195" t="n"/>
      <c r="S1" s="195" t="n"/>
      <c r="T1" s="195" t="n"/>
      <c r="U1" s="195" t="n"/>
      <c r="V1" s="195" t="n"/>
    </row>
    <row r="2" spans="1:26">
      <c r="A2" s="24" t="n"/>
      <c r="B2" s="24" t="n"/>
      <c r="C2" s="24" t="n"/>
      <c r="D2" s="24" t="n"/>
      <c r="E2" s="568" t="s">
        <v>176</v>
      </c>
      <c r="L2" s="24" t="n"/>
      <c r="M2" s="24" t="n"/>
      <c r="N2" s="24" t="n"/>
      <c r="O2" s="24" t="n"/>
      <c r="P2" s="24" t="n"/>
      <c r="Q2" s="24" t="n"/>
      <c r="R2" s="195" t="n"/>
      <c r="S2" s="195" t="n"/>
      <c r="T2" s="195" t="n"/>
      <c r="U2" s="195" t="n"/>
      <c r="V2" s="195" t="n"/>
    </row>
    <row r="3" spans="1:26">
      <c r="A3" s="496" t="s">
        <v>6</v>
      </c>
      <c r="C3" s="496" t="n"/>
      <c r="D3" s="568" t="n"/>
      <c r="E3" s="570" t="s">
        <v>177</v>
      </c>
      <c r="M3" s="24" t="n"/>
      <c r="N3" s="24" t="n"/>
      <c r="O3" s="195" t="n"/>
      <c r="P3" s="195" t="n"/>
      <c r="Q3" s="243" t="n"/>
      <c r="R3" s="195" t="n"/>
      <c r="S3" s="195" t="n"/>
      <c r="T3" s="24" t="n"/>
      <c r="U3" s="186" t="n"/>
      <c r="V3" s="195" t="n"/>
    </row>
    <row r="4" spans="1:26">
      <c r="A4" s="24" t="s">
        <v>178</v>
      </c>
      <c r="B4" s="24" t="n"/>
      <c r="C4" s="24" t="n"/>
      <c r="D4" s="24" t="s">
        <v>179</v>
      </c>
      <c r="E4" s="24" t="n"/>
      <c r="F4" s="24" t="n"/>
      <c r="G4" s="24" t="n"/>
      <c r="H4" s="24" t="n"/>
      <c r="I4" s="24" t="n"/>
      <c r="J4" s="24" t="n"/>
      <c r="K4" s="24" t="n"/>
      <c r="L4" s="24" t="s">
        <v>180</v>
      </c>
      <c r="M4" s="24" t="n"/>
      <c r="N4" s="24" t="n"/>
      <c r="O4" s="24" t="n"/>
      <c r="P4" s="24" t="n"/>
      <c r="Q4" s="195" t="n"/>
      <c r="R4" s="195" t="n"/>
      <c r="S4" s="195" t="n"/>
      <c r="T4" s="195" t="n"/>
      <c r="U4" s="195" t="n"/>
      <c r="V4" s="195" t="n"/>
    </row>
    <row r="5" spans="1:26">
      <c r="A5" s="24" t="s">
        <v>181</v>
      </c>
      <c r="B5" s="24" t="n"/>
      <c r="C5" s="24" t="n"/>
      <c r="D5" s="24" t="s">
        <v>353</v>
      </c>
      <c r="E5" s="24" t="n"/>
      <c r="F5" s="24" t="n"/>
      <c r="G5" s="24" t="s">
        <v>183</v>
      </c>
      <c r="H5" s="24" t="n"/>
      <c r="I5" s="24" t="n"/>
      <c r="J5" s="24" t="n"/>
      <c r="K5" s="24" t="n"/>
      <c r="L5" s="24" t="s">
        <v>184</v>
      </c>
      <c r="M5" s="24" t="n"/>
      <c r="N5" s="24" t="n"/>
      <c r="O5" s="24" t="n"/>
      <c r="P5" s="24" t="n"/>
      <c r="Q5" s="24" t="n"/>
      <c r="R5" s="186" t="n"/>
      <c r="S5" s="186" t="n"/>
      <c r="T5" s="195" t="n"/>
      <c r="U5" s="195" t="n"/>
      <c r="V5" s="195" t="n"/>
    </row>
    <row r="6" spans="1:26">
      <c r="A6" s="24" t="s">
        <v>185</v>
      </c>
      <c r="B6" s="24" t="n"/>
      <c r="C6" s="24" t="n"/>
      <c r="D6" s="24" t="s">
        <v>186</v>
      </c>
      <c r="E6" s="24" t="n"/>
      <c r="F6" s="24" t="n"/>
      <c r="G6" s="24" t="n"/>
      <c r="H6" s="24" t="n"/>
      <c r="I6" s="24" t="n"/>
      <c r="J6" s="24" t="n"/>
      <c r="K6" s="24" t="n"/>
      <c r="L6" s="24" t="s">
        <v>187</v>
      </c>
      <c r="M6" s="24" t="n"/>
      <c r="N6" s="24" t="n"/>
      <c r="O6" s="24" t="n"/>
      <c r="P6" s="24" t="n"/>
      <c r="Q6" s="24" t="n"/>
      <c r="R6" s="186" t="n"/>
      <c r="S6" s="186" t="n"/>
      <c r="T6" s="195" t="n"/>
      <c r="U6" s="195" t="n"/>
      <c r="V6" s="195" t="n"/>
    </row>
    <row customFormat="1" r="7" s="150" spans="1:26">
      <c r="B7" s="151" t="n"/>
      <c r="C7" s="151" t="n"/>
      <c r="D7" s="151" t="s">
        <v>354</v>
      </c>
      <c r="E7" s="152" t="n"/>
      <c r="F7" s="152" t="n"/>
      <c r="G7" s="23" t="s">
        <v>47</v>
      </c>
      <c r="H7" s="152" t="n"/>
      <c r="I7" s="152" t="n"/>
      <c r="J7" s="152" t="n"/>
      <c r="K7" s="152" t="n"/>
      <c r="L7" s="23" t="n"/>
      <c r="M7" s="23" t="n"/>
      <c r="N7" s="23" t="n"/>
    </row>
    <row customFormat="1" customHeight="1" ht="42" r="8" s="33" spans="1:26">
      <c r="A8" s="244" t="n"/>
      <c r="B8" s="154" t="n"/>
      <c r="C8" s="154" t="n"/>
      <c r="D8" s="245" t="n"/>
      <c r="E8" s="246" t="s">
        <v>59</v>
      </c>
      <c r="F8" s="246" t="s">
        <v>62</v>
      </c>
      <c r="G8" s="246" t="s">
        <v>65</v>
      </c>
      <c r="H8" s="246" t="s">
        <v>68</v>
      </c>
      <c r="I8" s="246" t="s">
        <v>71</v>
      </c>
      <c r="J8" s="247" t="s">
        <v>74</v>
      </c>
      <c r="K8" s="247" t="s">
        <v>76</v>
      </c>
      <c r="L8" s="246" t="s">
        <v>79</v>
      </c>
      <c r="M8" s="248" t="n"/>
      <c r="N8" s="244" t="n"/>
      <c r="O8" s="249" t="n"/>
      <c r="P8" s="250" t="n"/>
      <c r="Q8" s="251" t="n"/>
      <c r="R8" s="154" t="n"/>
      <c r="S8" s="154" t="n"/>
      <c r="T8" s="154" t="n"/>
      <c r="U8" s="158" t="n"/>
      <c r="V8" s="252" t="n"/>
    </row>
    <row customHeight="1" ht="41.25" r="9" s="333" spans="1:26">
      <c r="A9" s="253" t="s">
        <v>189</v>
      </c>
      <c r="B9" s="254" t="s">
        <v>190</v>
      </c>
      <c r="C9" s="299" t="s">
        <v>191</v>
      </c>
      <c r="D9" s="255" t="s">
        <v>192</v>
      </c>
      <c r="E9" s="256" t="n">
        <v>3</v>
      </c>
      <c r="F9" s="256" t="n">
        <v>3</v>
      </c>
      <c r="G9" s="256" t="n">
        <v>3</v>
      </c>
      <c r="H9" s="256" t="n">
        <v>3</v>
      </c>
      <c r="I9" s="256" t="n">
        <v>3</v>
      </c>
      <c r="J9" s="257" t="n">
        <v>2</v>
      </c>
      <c r="K9" s="257" t="n">
        <v>2</v>
      </c>
      <c r="L9" s="256" t="n">
        <v>3</v>
      </c>
      <c r="M9" s="258" t="s">
        <v>193</v>
      </c>
      <c r="N9" s="259" t="s">
        <v>194</v>
      </c>
      <c r="O9" s="260" t="s">
        <v>195</v>
      </c>
      <c r="P9" s="261" t="s">
        <v>196</v>
      </c>
      <c r="Q9" s="262" t="s">
        <v>197</v>
      </c>
      <c r="R9" s="167" t="s">
        <v>198</v>
      </c>
      <c r="S9" s="167" t="s">
        <v>199</v>
      </c>
      <c r="T9" s="167" t="s">
        <v>200</v>
      </c>
      <c r="U9" s="168" t="s">
        <v>201</v>
      </c>
      <c r="V9" s="195" t="n"/>
    </row>
    <row customHeight="1" ht="15" r="10" s="333" spans="1:26">
      <c r="A10" s="309" t="n">
        <v>50</v>
      </c>
      <c r="B10" s="310" t="n">
        <v>113215104006</v>
      </c>
      <c r="C10" s="311" t="s">
        <v>38</v>
      </c>
      <c r="D10" s="315" t="s">
        <v>355</v>
      </c>
      <c r="E10" s="263" t="s">
        <v>206</v>
      </c>
      <c r="F10" s="263" t="s">
        <v>38</v>
      </c>
      <c r="G10" s="263" t="s">
        <v>38</v>
      </c>
      <c r="H10" s="263" t="s">
        <v>208</v>
      </c>
      <c r="I10" s="263" t="s">
        <v>38</v>
      </c>
      <c r="J10" s="263" t="s">
        <v>36</v>
      </c>
      <c r="K10" s="263" t="s">
        <v>36</v>
      </c>
      <c r="L10" s="263" t="s">
        <v>206</v>
      </c>
      <c r="M10" s="264" t="n">
        <v>22</v>
      </c>
      <c r="N10" s="264">
        <f>IF(S10=0,22-SUMIF(E10:L10,"U*",$E$9:$L$9),0)</f>
        <v/>
      </c>
      <c r="O10" s="265">
        <f>(SUM(VLOOKUP(E10,$Y$10:$Z$16,2)*E$9,VLOOKUP(F10,$Y$10:$Z$16,2)*F$9,VLOOKUP(G10,$Y$10:$Z$16,2)*G$9,VLOOKUP(H10,$Y$10:$Z$16,2)*H$9,VLOOKUP(I10,$Y$10:$Z$16,2)*I$9,VLOOKUP(J10,$Y$10:$Z$16,2)*J$9,VLOOKUP(K10,$Y$10:$Z$16,2)*K$9,VLOOKUP(L10,$Y$10:$Z$16,2)*L$9))</f>
        <v/>
      </c>
      <c r="P10" s="266">
        <f>O10/N10</f>
        <v/>
      </c>
      <c r="Q10" s="267">
        <f>COUNTIF(E10:L10,"U")</f>
        <v/>
      </c>
      <c r="R10" s="172">
        <f>COUNTIF(E10:L10,"UA")</f>
        <v/>
      </c>
      <c r="S10" s="172">
        <f>COUNTIF(E10:L10,"WH")</f>
        <v/>
      </c>
      <c r="T10" s="172" t="n"/>
      <c r="U10" s="268">
        <f>IF(Q10&lt;&gt;0,"FAIL",IF(R10&gt;0,"AB",IF(S10&gt;0,"WH","PASS")))</f>
        <v/>
      </c>
      <c r="V10" s="269" t="n"/>
      <c r="Y10" s="50" t="s">
        <v>36</v>
      </c>
      <c r="Z10" s="50" t="n">
        <v>9</v>
      </c>
    </row>
    <row customHeight="1" ht="15" r="11" s="333" spans="1:26">
      <c r="A11" s="309" t="n">
        <v>19</v>
      </c>
      <c r="B11" s="310" t="n">
        <v>113215104013</v>
      </c>
      <c r="C11" s="311" t="s">
        <v>38</v>
      </c>
      <c r="D11" s="315" t="s">
        <v>356</v>
      </c>
      <c r="E11" s="263" t="s">
        <v>208</v>
      </c>
      <c r="F11" s="263" t="s">
        <v>208</v>
      </c>
      <c r="G11" s="263" t="s">
        <v>38</v>
      </c>
      <c r="H11" s="263" t="s">
        <v>37</v>
      </c>
      <c r="I11" s="263" t="s">
        <v>36</v>
      </c>
      <c r="J11" s="263" t="s">
        <v>203</v>
      </c>
      <c r="K11" s="263" t="s">
        <v>203</v>
      </c>
      <c r="L11" s="263" t="s">
        <v>38</v>
      </c>
      <c r="M11" s="264" t="n">
        <v>22</v>
      </c>
      <c r="N11" s="264">
        <f>IF(S11=0,22-SUMIF(E11:L11,"U*",$E$9:$L$9),0)</f>
        <v/>
      </c>
      <c r="O11" s="265">
        <f>(SUM(VLOOKUP(E11,$Y$10:$Z$16,2)*E$9,VLOOKUP(F11,$Y$10:$Z$16,2)*F$9,VLOOKUP(G11,$Y$10:$Z$16,2)*G$9,VLOOKUP(H11,$Y$10:$Z$16,2)*H$9,VLOOKUP(I11,$Y$10:$Z$16,2)*I$9,VLOOKUP(J11,$Y$10:$Z$16,2)*J$9,VLOOKUP(K11,$Y$10:$Z$16,2)*K$9,VLOOKUP(L11,$Y$10:$Z$16,2)*L$9))</f>
        <v/>
      </c>
      <c r="P11" s="266">
        <f>O11/N11</f>
        <v/>
      </c>
      <c r="Q11" s="267">
        <f>COUNTIF(E11:L11,"U")</f>
        <v/>
      </c>
      <c r="R11" s="172">
        <f>COUNTIF(E11:L11,"UA")</f>
        <v/>
      </c>
      <c r="S11" s="172">
        <f>COUNTIF(E11:L11,"WH")</f>
        <v/>
      </c>
      <c r="T11" s="172" t="n"/>
      <c r="U11" s="268">
        <f>IF(Q11&lt;&gt;0,"FAIL",IF(R11&gt;0,"AB",IF(S11&gt;0,"WH","PASS")))</f>
        <v/>
      </c>
      <c r="V11" s="270" t="n"/>
      <c r="Y11" s="50" t="s">
        <v>37</v>
      </c>
      <c r="Z11" s="50" t="n">
        <v>8</v>
      </c>
    </row>
    <row customHeight="1" ht="15" r="12" s="333" spans="1:26">
      <c r="A12" s="309" t="n">
        <v>11</v>
      </c>
      <c r="B12" s="310" t="n">
        <v>113215104015</v>
      </c>
      <c r="C12" s="311" t="s">
        <v>38</v>
      </c>
      <c r="D12" s="315" t="s">
        <v>357</v>
      </c>
      <c r="E12" s="263" t="s">
        <v>38</v>
      </c>
      <c r="F12" s="263" t="s">
        <v>208</v>
      </c>
      <c r="G12" s="263" t="s">
        <v>38</v>
      </c>
      <c r="H12" s="263" t="s">
        <v>38</v>
      </c>
      <c r="I12" s="263" t="s">
        <v>37</v>
      </c>
      <c r="J12" s="263" t="s">
        <v>203</v>
      </c>
      <c r="K12" s="263" t="s">
        <v>203</v>
      </c>
      <c r="L12" s="263" t="s">
        <v>37</v>
      </c>
      <c r="M12" s="264" t="n">
        <v>22</v>
      </c>
      <c r="N12" s="264">
        <f>IF(S12=0,22-SUMIF(E12:L12,"U*",$E$9:$L$9),0)</f>
        <v/>
      </c>
      <c r="O12" s="265">
        <f>(SUM(VLOOKUP(E12,$Y$10:$Z$16,2)*E$9,VLOOKUP(F12,$Y$10:$Z$16,2)*F$9,VLOOKUP(G12,$Y$10:$Z$16,2)*G$9,VLOOKUP(H12,$Y$10:$Z$16,2)*H$9,VLOOKUP(I12,$Y$10:$Z$16,2)*I$9,VLOOKUP(J12,$Y$10:$Z$16,2)*J$9,VLOOKUP(K12,$Y$10:$Z$16,2)*K$9,VLOOKUP(L12,$Y$10:$Z$16,2)*L$9))</f>
        <v/>
      </c>
      <c r="P12" s="266">
        <f>O12/N12</f>
        <v/>
      </c>
      <c r="Q12" s="267">
        <f>COUNTIF(E12:L12,"U")</f>
        <v/>
      </c>
      <c r="R12" s="172">
        <f>COUNTIF(E12:L12,"UA")</f>
        <v/>
      </c>
      <c r="S12" s="172">
        <f>COUNTIF(E12:L12,"WH")</f>
        <v/>
      </c>
      <c r="T12" s="172" t="n"/>
      <c r="U12" s="268">
        <f>IF(Q12&lt;&gt;0,"FAIL",IF(R12&gt;0,"AB",IF(S12&gt;0,"WH","PASS")))</f>
        <v/>
      </c>
      <c r="V12" s="195" t="n"/>
      <c r="Y12" s="50" t="s">
        <v>38</v>
      </c>
      <c r="Z12" s="50" t="n">
        <v>7</v>
      </c>
    </row>
    <row customHeight="1" ht="15" r="13" s="333" spans="1:26">
      <c r="A13" s="309" t="n">
        <v>6</v>
      </c>
      <c r="B13" s="310" t="n">
        <v>113215104016</v>
      </c>
      <c r="C13" s="311" t="s">
        <v>38</v>
      </c>
      <c r="D13" s="315" t="s">
        <v>358</v>
      </c>
      <c r="E13" s="263" t="s">
        <v>38</v>
      </c>
      <c r="F13" s="263" t="s">
        <v>37</v>
      </c>
      <c r="G13" s="263" t="s">
        <v>37</v>
      </c>
      <c r="H13" s="263" t="s">
        <v>38</v>
      </c>
      <c r="I13" s="263" t="s">
        <v>37</v>
      </c>
      <c r="J13" s="263" t="s">
        <v>203</v>
      </c>
      <c r="K13" s="263" t="s">
        <v>203</v>
      </c>
      <c r="L13" s="263" t="s">
        <v>38</v>
      </c>
      <c r="M13" s="264" t="n">
        <v>22</v>
      </c>
      <c r="N13" s="264">
        <f>IF(S13=0,22-SUMIF(E13:L13,"U*",$E$9:$L$9),0)</f>
        <v/>
      </c>
      <c r="O13" s="265">
        <f>(SUM(VLOOKUP(E13,$Y$10:$Z$16,2)*E$9,VLOOKUP(F13,$Y$10:$Z$16,2)*F$9,VLOOKUP(G13,$Y$10:$Z$16,2)*G$9,VLOOKUP(H13,$Y$10:$Z$16,2)*H$9,VLOOKUP(I13,$Y$10:$Z$16,2)*I$9,VLOOKUP(J13,$Y$10:$Z$16,2)*J$9,VLOOKUP(K13,$Y$10:$Z$16,2)*K$9,VLOOKUP(L13,$Y$10:$Z$16,2)*L$9))</f>
        <v/>
      </c>
      <c r="P13" s="266">
        <f>O13/N13</f>
        <v/>
      </c>
      <c r="Q13" s="267">
        <f>COUNTIF(E13:L13,"U")</f>
        <v/>
      </c>
      <c r="R13" s="172">
        <f>COUNTIF(E13:L13,"UA")</f>
        <v/>
      </c>
      <c r="S13" s="172">
        <f>COUNTIF(E13:L13,"WH")</f>
        <v/>
      </c>
      <c r="T13" s="172" t="n"/>
      <c r="U13" s="268">
        <f>IF(Q13&lt;&gt;0,"FAIL",IF(R13&gt;0,"AB",IF(S13&gt;0,"WH","PASS")))</f>
        <v/>
      </c>
      <c r="V13" s="195" t="n"/>
      <c r="Y13" s="50" t="s">
        <v>208</v>
      </c>
      <c r="Z13" s="50" t="n">
        <v>6</v>
      </c>
    </row>
    <row customHeight="1" ht="15" r="14" s="333" spans="1:26">
      <c r="A14" s="309" t="n">
        <v>20</v>
      </c>
      <c r="B14" s="310" t="n">
        <v>113215104018</v>
      </c>
      <c r="C14" s="311" t="s">
        <v>38</v>
      </c>
      <c r="D14" s="315" t="s">
        <v>359</v>
      </c>
      <c r="E14" s="263" t="s">
        <v>38</v>
      </c>
      <c r="F14" s="263" t="s">
        <v>206</v>
      </c>
      <c r="G14" s="263" t="s">
        <v>37</v>
      </c>
      <c r="H14" s="263" t="s">
        <v>37</v>
      </c>
      <c r="I14" s="263" t="s">
        <v>37</v>
      </c>
      <c r="J14" s="263" t="s">
        <v>203</v>
      </c>
      <c r="K14" s="263" t="s">
        <v>203</v>
      </c>
      <c r="L14" s="263" t="s">
        <v>38</v>
      </c>
      <c r="M14" s="264" t="n">
        <v>22</v>
      </c>
      <c r="N14" s="264">
        <f>IF(S14=0,22-SUMIF(E14:L14,"U*",$E$9:$L$9),0)</f>
        <v/>
      </c>
      <c r="O14" s="265">
        <f>(SUM(VLOOKUP(E14,$Y$10:$Z$16,2)*E$9,VLOOKUP(F14,$Y$10:$Z$16,2)*F$9,VLOOKUP(G14,$Y$10:$Z$16,2)*G$9,VLOOKUP(H14,$Y$10:$Z$16,2)*H$9,VLOOKUP(I14,$Y$10:$Z$16,2)*I$9,VLOOKUP(J14,$Y$10:$Z$16,2)*J$9,VLOOKUP(K14,$Y$10:$Z$16,2)*K$9,VLOOKUP(L14,$Y$10:$Z$16,2)*L$9))</f>
        <v/>
      </c>
      <c r="P14" s="266">
        <f>O14/N14</f>
        <v/>
      </c>
      <c r="Q14" s="267">
        <f>COUNTIF(E14:L14,"U")</f>
        <v/>
      </c>
      <c r="R14" s="172">
        <f>COUNTIF(E14:L14,"UA")</f>
        <v/>
      </c>
      <c r="S14" s="172">
        <f>COUNTIF(E14:L14,"WH")</f>
        <v/>
      </c>
      <c r="T14" s="172" t="n"/>
      <c r="U14" s="268">
        <f>IF(Q14&lt;&gt;0,"FAIL",IF(R14&gt;0,"AB",IF(S14&gt;0,"WH","PASS")))</f>
        <v/>
      </c>
      <c r="V14" s="195" t="n"/>
      <c r="Y14" s="50" t="s">
        <v>206</v>
      </c>
      <c r="Z14" s="50" t="n">
        <v>5</v>
      </c>
    </row>
    <row customHeight="1" ht="15" r="15" s="333" spans="1:26">
      <c r="A15" s="309" t="n">
        <v>12</v>
      </c>
      <c r="B15" s="310" t="n">
        <v>113215104022</v>
      </c>
      <c r="C15" s="311" t="s">
        <v>38</v>
      </c>
      <c r="D15" s="315" t="s">
        <v>360</v>
      </c>
      <c r="E15" s="263" t="s">
        <v>205</v>
      </c>
      <c r="F15" s="263" t="s">
        <v>38</v>
      </c>
      <c r="G15" s="263" t="s">
        <v>206</v>
      </c>
      <c r="H15" s="263" t="s">
        <v>208</v>
      </c>
      <c r="I15" s="263" t="s">
        <v>37</v>
      </c>
      <c r="J15" s="263" t="s">
        <v>36</v>
      </c>
      <c r="K15" s="263" t="s">
        <v>203</v>
      </c>
      <c r="L15" s="263" t="s">
        <v>38</v>
      </c>
      <c r="M15" s="264" t="n">
        <v>22</v>
      </c>
      <c r="N15" s="264">
        <f>IF(S15=0,22-SUMIF(E15:L15,"U*",$E$9:$L$9),0)</f>
        <v/>
      </c>
      <c r="O15" s="265">
        <f>(SUM(VLOOKUP(E15,$Y$10:$Z$16,2)*E$9,VLOOKUP(F15,$Y$10:$Z$16,2)*F$9,VLOOKUP(G15,$Y$10:$Z$16,2)*G$9,VLOOKUP(H15,$Y$10:$Z$16,2)*H$9,VLOOKUP(I15,$Y$10:$Z$16,2)*I$9,VLOOKUP(J15,$Y$10:$Z$16,2)*J$9,VLOOKUP(K15,$Y$10:$Z$16,2)*K$9,VLOOKUP(L15,$Y$10:$Z$16,2)*L$9))</f>
        <v/>
      </c>
      <c r="P15" s="266">
        <f>O15/N15</f>
        <v/>
      </c>
      <c r="Q15" s="267">
        <f>COUNTIF(E15:L15,"U")</f>
        <v/>
      </c>
      <c r="R15" s="172">
        <f>COUNTIF(E15:L15,"UA")</f>
        <v/>
      </c>
      <c r="S15" s="172">
        <f>COUNTIF(E15:L15,"WH")</f>
        <v/>
      </c>
      <c r="T15" s="172" t="n"/>
      <c r="U15" s="268">
        <f>IF(Q15&lt;&gt;0,"FAIL",IF(R15&gt;0,"AB",IF(S15&gt;0,"WH","PASS")))</f>
        <v/>
      </c>
      <c r="V15" s="195" t="n"/>
      <c r="Y15" s="50" t="s">
        <v>203</v>
      </c>
      <c r="Z15" s="50" t="n">
        <v>10</v>
      </c>
    </row>
    <row customHeight="1" ht="15" r="16" s="333" spans="1:26">
      <c r="A16" s="309" t="n">
        <v>40</v>
      </c>
      <c r="B16" s="310" t="n">
        <v>113215104023</v>
      </c>
      <c r="C16" s="311" t="s">
        <v>38</v>
      </c>
      <c r="D16" s="315" t="s">
        <v>361</v>
      </c>
      <c r="E16" s="263" t="s">
        <v>205</v>
      </c>
      <c r="F16" s="263" t="s">
        <v>206</v>
      </c>
      <c r="G16" s="263" t="s">
        <v>205</v>
      </c>
      <c r="H16" s="263" t="s">
        <v>38</v>
      </c>
      <c r="I16" s="263" t="s">
        <v>37</v>
      </c>
      <c r="J16" s="263" t="s">
        <v>203</v>
      </c>
      <c r="K16" s="263" t="s">
        <v>203</v>
      </c>
      <c r="L16" s="263" t="s">
        <v>38</v>
      </c>
      <c r="M16" s="264" t="n">
        <v>22</v>
      </c>
      <c r="N16" s="264">
        <f>IF(S16=0,22-SUMIF(E16:L16,"U*",$E$9:$L$9),0)</f>
        <v/>
      </c>
      <c r="O16" s="265">
        <f>(SUM(VLOOKUP(E16,$Y$10:$Z$16,2)*E$9,VLOOKUP(F16,$Y$10:$Z$16,2)*F$9,VLOOKUP(G16,$Y$10:$Z$16,2)*G$9,VLOOKUP(H16,$Y$10:$Z$16,2)*H$9,VLOOKUP(I16,$Y$10:$Z$16,2)*I$9,VLOOKUP(J16,$Y$10:$Z$16,2)*J$9,VLOOKUP(K16,$Y$10:$Z$16,2)*K$9,VLOOKUP(L16,$Y$10:$Z$16,2)*L$9))</f>
        <v/>
      </c>
      <c r="P16" s="266">
        <f>O16/N16</f>
        <v/>
      </c>
      <c r="Q16" s="267">
        <f>COUNTIF(E16:L16,"U")</f>
        <v/>
      </c>
      <c r="R16" s="172">
        <f>COUNTIF(E16:L16,"UA")</f>
        <v/>
      </c>
      <c r="S16" s="172">
        <f>COUNTIF(E16:L16,"WH")</f>
        <v/>
      </c>
      <c r="T16" s="172" t="n"/>
      <c r="U16" s="268">
        <f>IF(Q16&lt;&gt;0,"FAIL",IF(R16&gt;0,"AB",IF(S16&gt;0,"WH","PASS")))</f>
        <v/>
      </c>
      <c r="V16" s="195" t="n"/>
      <c r="Y16" s="179" t="s">
        <v>205</v>
      </c>
      <c r="Z16" s="54" t="n">
        <v>0</v>
      </c>
    </row>
    <row customHeight="1" ht="15" r="17" s="333" spans="1:26">
      <c r="A17" s="309" t="n">
        <v>47</v>
      </c>
      <c r="B17" s="310" t="n">
        <v>113215104030</v>
      </c>
      <c r="C17" s="311" t="s">
        <v>38</v>
      </c>
      <c r="D17" s="315" t="s">
        <v>362</v>
      </c>
      <c r="E17" s="263" t="s">
        <v>208</v>
      </c>
      <c r="F17" s="263" t="s">
        <v>205</v>
      </c>
      <c r="G17" s="263" t="s">
        <v>206</v>
      </c>
      <c r="H17" s="263" t="s">
        <v>206</v>
      </c>
      <c r="I17" s="263" t="s">
        <v>38</v>
      </c>
      <c r="J17" s="263" t="s">
        <v>36</v>
      </c>
      <c r="K17" s="263" t="s">
        <v>36</v>
      </c>
      <c r="L17" s="263" t="s">
        <v>205</v>
      </c>
      <c r="M17" s="264" t="n">
        <v>22</v>
      </c>
      <c r="N17" s="264">
        <f>IF(S17=0,22-SUMIF(E17:L17,"U*",$E$9:$L$9),0)</f>
        <v/>
      </c>
      <c r="O17" s="265">
        <f>(SUM(VLOOKUP(E17,$Y$10:$Z$16,2)*E$9,VLOOKUP(F17,$Y$10:$Z$16,2)*F$9,VLOOKUP(G17,$Y$10:$Z$16,2)*G$9,VLOOKUP(H17,$Y$10:$Z$16,2)*H$9,VLOOKUP(I17,$Y$10:$Z$16,2)*I$9,VLOOKUP(J17,$Y$10:$Z$16,2)*J$9,VLOOKUP(K17,$Y$10:$Z$16,2)*K$9,VLOOKUP(L17,$Y$10:$Z$16,2)*L$9))</f>
        <v/>
      </c>
      <c r="P17" s="266">
        <f>O17/N17</f>
        <v/>
      </c>
      <c r="Q17" s="267">
        <f>COUNTIF(E17:L17,"U")</f>
        <v/>
      </c>
      <c r="R17" s="172">
        <f>COUNTIF(E17:L17,"UA")</f>
        <v/>
      </c>
      <c r="S17" s="172">
        <f>COUNTIF(E17:L17,"WH")</f>
        <v/>
      </c>
      <c r="T17" s="172" t="n"/>
      <c r="U17" s="268">
        <f>IF(Q17&lt;&gt;0,"FAIL",IF(R17&gt;0,"AB",IF(S17&gt;0,"WH","PASS")))</f>
        <v/>
      </c>
      <c r="V17" s="195" t="n"/>
    </row>
    <row customHeight="1" ht="15" r="18" s="333" spans="1:26">
      <c r="A18" s="309" t="n">
        <v>13</v>
      </c>
      <c r="B18" s="310" t="n">
        <v>113215104031</v>
      </c>
      <c r="C18" s="311" t="s">
        <v>38</v>
      </c>
      <c r="D18" s="315" t="s">
        <v>363</v>
      </c>
      <c r="E18" s="263" t="s">
        <v>38</v>
      </c>
      <c r="F18" s="263" t="s">
        <v>208</v>
      </c>
      <c r="G18" s="263" t="s">
        <v>37</v>
      </c>
      <c r="H18" s="263" t="s">
        <v>36</v>
      </c>
      <c r="I18" s="263" t="s">
        <v>38</v>
      </c>
      <c r="J18" s="263" t="s">
        <v>203</v>
      </c>
      <c r="K18" s="263" t="s">
        <v>203</v>
      </c>
      <c r="L18" s="263" t="s">
        <v>36</v>
      </c>
      <c r="M18" s="264" t="n">
        <v>22</v>
      </c>
      <c r="N18" s="264">
        <f>IF(S18=0,22-SUMIF(E18:L18,"U*",$E$9:$L$9),0)</f>
        <v/>
      </c>
      <c r="O18" s="265">
        <f>(SUM(VLOOKUP(E18,$Y$10:$Z$16,2)*E$9,VLOOKUP(F18,$Y$10:$Z$16,2)*F$9,VLOOKUP(G18,$Y$10:$Z$16,2)*G$9,VLOOKUP(H18,$Y$10:$Z$16,2)*H$9,VLOOKUP(I18,$Y$10:$Z$16,2)*I$9,VLOOKUP(J18,$Y$10:$Z$16,2)*J$9,VLOOKUP(K18,$Y$10:$Z$16,2)*K$9,VLOOKUP(L18,$Y$10:$Z$16,2)*L$9))</f>
        <v/>
      </c>
      <c r="P18" s="266">
        <f>O18/N18</f>
        <v/>
      </c>
      <c r="Q18" s="267">
        <f>COUNTIF(E18:L18,"U")</f>
        <v/>
      </c>
      <c r="R18" s="172">
        <f>COUNTIF(E18:L18,"UA")</f>
        <v/>
      </c>
      <c r="S18" s="172">
        <f>COUNTIF(E18:L18,"WH")</f>
        <v/>
      </c>
      <c r="T18" s="172" t="n"/>
      <c r="U18" s="268">
        <f>IF(Q18&lt;&gt;0,"FAIL",IF(R18&gt;0,"AB",IF(S18&gt;0,"WH","PASS")))</f>
        <v/>
      </c>
      <c r="V18" s="195" t="n"/>
    </row>
    <row customHeight="1" ht="15" r="19" s="333" spans="1:26">
      <c r="A19" s="309" t="n">
        <v>52</v>
      </c>
      <c r="B19" s="310" t="n">
        <v>113215104032</v>
      </c>
      <c r="C19" s="311" t="s">
        <v>38</v>
      </c>
      <c r="D19" s="316" t="s">
        <v>364</v>
      </c>
      <c r="E19" s="263" t="s">
        <v>205</v>
      </c>
      <c r="F19" s="263" t="s">
        <v>205</v>
      </c>
      <c r="G19" s="263" t="s">
        <v>38</v>
      </c>
      <c r="H19" s="263" t="s">
        <v>206</v>
      </c>
      <c r="I19" s="263" t="s">
        <v>206</v>
      </c>
      <c r="J19" s="263" t="s">
        <v>36</v>
      </c>
      <c r="K19" s="263" t="s">
        <v>37</v>
      </c>
      <c r="L19" s="263" t="s">
        <v>206</v>
      </c>
      <c r="M19" s="264" t="n">
        <v>22</v>
      </c>
      <c r="N19" s="264">
        <f>IF(S19=0,22-SUMIF(E19:L19,"U*",$E$9:$L$9),0)</f>
        <v/>
      </c>
      <c r="O19" s="265">
        <f>(SUM(VLOOKUP(E19,$Y$10:$Z$16,2)*E$9,VLOOKUP(F19,$Y$10:$Z$16,2)*F$9,VLOOKUP(G19,$Y$10:$Z$16,2)*G$9,VLOOKUP(H19,$Y$10:$Z$16,2)*H$9,VLOOKUP(I19,$Y$10:$Z$16,2)*I$9,VLOOKUP(J19,$Y$10:$Z$16,2)*J$9,VLOOKUP(K19,$Y$10:$Z$16,2)*K$9,VLOOKUP(L19,$Y$10:$Z$16,2)*L$9))</f>
        <v/>
      </c>
      <c r="P19" s="266">
        <f>O19/N19</f>
        <v/>
      </c>
      <c r="Q19" s="267">
        <f>COUNTIF(E19:L19,"U")</f>
        <v/>
      </c>
      <c r="R19" s="172">
        <f>COUNTIF(E19:L19,"UA")</f>
        <v/>
      </c>
      <c r="S19" s="172">
        <f>COUNTIF(E19:L19,"WH")</f>
        <v/>
      </c>
      <c r="T19" s="172" t="n"/>
      <c r="U19" s="268">
        <f>IF(Q19&lt;&gt;0,"FAIL",IF(R19&gt;0,"AB",IF(S19&gt;0,"WH","PASS")))</f>
        <v/>
      </c>
      <c r="V19" s="195" t="n"/>
    </row>
    <row customHeight="1" ht="15" r="20" s="333" spans="1:26">
      <c r="A20" s="309" t="n">
        <v>44</v>
      </c>
      <c r="B20" s="310" t="n">
        <v>113215104033</v>
      </c>
      <c r="C20" s="311" t="s">
        <v>38</v>
      </c>
      <c r="D20" s="315" t="s">
        <v>365</v>
      </c>
      <c r="E20" s="263" t="s">
        <v>208</v>
      </c>
      <c r="F20" s="263" t="s">
        <v>205</v>
      </c>
      <c r="G20" s="263" t="s">
        <v>206</v>
      </c>
      <c r="H20" s="263" t="s">
        <v>206</v>
      </c>
      <c r="I20" s="263" t="s">
        <v>37</v>
      </c>
      <c r="J20" s="263" t="s">
        <v>36</v>
      </c>
      <c r="K20" s="263" t="s">
        <v>36</v>
      </c>
      <c r="L20" s="263" t="s">
        <v>38</v>
      </c>
      <c r="M20" s="264" t="n">
        <v>22</v>
      </c>
      <c r="N20" s="264">
        <f>IF(S20=0,22-SUMIF(E20:L20,"U*",$E$9:$L$9),0)</f>
        <v/>
      </c>
      <c r="O20" s="265">
        <f>(SUM(VLOOKUP(E20,$Y$10:$Z$16,2)*E$9,VLOOKUP(F20,$Y$10:$Z$16,2)*F$9,VLOOKUP(G20,$Y$10:$Z$16,2)*G$9,VLOOKUP(H20,$Y$10:$Z$16,2)*H$9,VLOOKUP(I20,$Y$10:$Z$16,2)*I$9,VLOOKUP(J20,$Y$10:$Z$16,2)*J$9,VLOOKUP(K20,$Y$10:$Z$16,2)*K$9,VLOOKUP(L20,$Y$10:$Z$16,2)*L$9))</f>
        <v/>
      </c>
      <c r="P20" s="266">
        <f>O20/N20</f>
        <v/>
      </c>
      <c r="Q20" s="267">
        <f>COUNTIF(E20:L20,"U")</f>
        <v/>
      </c>
      <c r="R20" s="172">
        <f>COUNTIF(E20:L20,"UA")</f>
        <v/>
      </c>
      <c r="S20" s="172">
        <f>COUNTIF(E20:L20,"WH")</f>
        <v/>
      </c>
      <c r="T20" s="172" t="n"/>
      <c r="U20" s="268">
        <f>IF(Q20&lt;&gt;0,"FAIL",IF(R20&gt;0,"AB",IF(S20&gt;0,"WH","PASS")))</f>
        <v/>
      </c>
      <c r="V20" s="271" t="n"/>
    </row>
    <row customHeight="1" ht="15" r="21" s="333" spans="1:26">
      <c r="A21" s="309" t="n">
        <v>36</v>
      </c>
      <c r="B21" s="310" t="n">
        <v>113215104042</v>
      </c>
      <c r="C21" s="311" t="s">
        <v>38</v>
      </c>
      <c r="D21" s="315" t="s">
        <v>366</v>
      </c>
      <c r="E21" s="263" t="s">
        <v>205</v>
      </c>
      <c r="F21" s="263" t="s">
        <v>37</v>
      </c>
      <c r="G21" s="263" t="s">
        <v>208</v>
      </c>
      <c r="H21" s="263" t="s">
        <v>38</v>
      </c>
      <c r="I21" s="263" t="s">
        <v>38</v>
      </c>
      <c r="J21" s="263" t="s">
        <v>203</v>
      </c>
      <c r="K21" s="263" t="s">
        <v>36</v>
      </c>
      <c r="L21" s="263" t="s">
        <v>208</v>
      </c>
      <c r="M21" s="264" t="n">
        <v>22</v>
      </c>
      <c r="N21" s="264">
        <f>IF(S21=0,22-SUMIF(E21:L21,"U*",$E$9:$L$9),0)</f>
        <v/>
      </c>
      <c r="O21" s="265">
        <f>(SUM(VLOOKUP(E21,$Y$10:$Z$16,2)*E$9,VLOOKUP(F21,$Y$10:$Z$16,2)*F$9,VLOOKUP(G21,$Y$10:$Z$16,2)*G$9,VLOOKUP(H21,$Y$10:$Z$16,2)*H$9,VLOOKUP(I21,$Y$10:$Z$16,2)*I$9,VLOOKUP(J21,$Y$10:$Z$16,2)*J$9,VLOOKUP(K21,$Y$10:$Z$16,2)*K$9,VLOOKUP(L21,$Y$10:$Z$16,2)*L$9))</f>
        <v/>
      </c>
      <c r="P21" s="266">
        <f>O21/N21</f>
        <v/>
      </c>
      <c r="Q21" s="267">
        <f>COUNTIF(E21:L21,"U")</f>
        <v/>
      </c>
      <c r="R21" s="172">
        <f>COUNTIF(E21:L21,"UA")</f>
        <v/>
      </c>
      <c r="S21" s="172">
        <f>COUNTIF(E21:L21,"WH")</f>
        <v/>
      </c>
      <c r="T21" s="172" t="n"/>
      <c r="U21" s="268">
        <f>IF(Q21&lt;&gt;0,"FAIL",IF(R21&gt;0,"AB",IF(S21&gt;0,"WH","PASS")))</f>
        <v/>
      </c>
      <c r="V21" s="272" t="n"/>
    </row>
    <row customHeight="1" ht="15" r="22" s="333" spans="1:26">
      <c r="A22" s="309" t="n">
        <v>17</v>
      </c>
      <c r="B22" s="310" t="n">
        <v>113215104044</v>
      </c>
      <c r="C22" s="311" t="s">
        <v>38</v>
      </c>
      <c r="D22" s="315" t="s">
        <v>367</v>
      </c>
      <c r="E22" s="263" t="s">
        <v>37</v>
      </c>
      <c r="F22" s="263" t="s">
        <v>37</v>
      </c>
      <c r="G22" s="263" t="s">
        <v>208</v>
      </c>
      <c r="H22" s="263" t="s">
        <v>38</v>
      </c>
      <c r="I22" s="263" t="s">
        <v>37</v>
      </c>
      <c r="J22" s="263" t="s">
        <v>203</v>
      </c>
      <c r="K22" s="263" t="s">
        <v>203</v>
      </c>
      <c r="L22" s="263" t="s">
        <v>37</v>
      </c>
      <c r="M22" s="264" t="n">
        <v>22</v>
      </c>
      <c r="N22" s="264">
        <f>IF(S22=0,22-SUMIF(E22:L22,"U*",$E$9:$L$9),0)</f>
        <v/>
      </c>
      <c r="O22" s="265">
        <f>(SUM(VLOOKUP(E22,$Y$10:$Z$16,2)*E$9,VLOOKUP(F22,$Y$10:$Z$16,2)*F$9,VLOOKUP(G22,$Y$10:$Z$16,2)*G$9,VLOOKUP(H22,$Y$10:$Z$16,2)*H$9,VLOOKUP(I22,$Y$10:$Z$16,2)*I$9,VLOOKUP(J22,$Y$10:$Z$16,2)*J$9,VLOOKUP(K22,$Y$10:$Z$16,2)*K$9,VLOOKUP(L22,$Y$10:$Z$16,2)*L$9))</f>
        <v/>
      </c>
      <c r="P22" s="266">
        <f>O22/N22</f>
        <v/>
      </c>
      <c r="Q22" s="267">
        <f>COUNTIF(E22:L22,"U")</f>
        <v/>
      </c>
      <c r="R22" s="172">
        <f>COUNTIF(E22:L22,"UA")</f>
        <v/>
      </c>
      <c r="S22" s="172">
        <f>COUNTIF(E22:L22,"WH")</f>
        <v/>
      </c>
      <c r="T22" s="172" t="n"/>
      <c r="U22" s="268">
        <f>IF(Q22&lt;&gt;0,"FAIL",IF(R22&gt;0,"AB",IF(S22&gt;0,"WH","PASS")))</f>
        <v/>
      </c>
      <c r="V22" s="195" t="n"/>
    </row>
    <row customHeight="1" ht="15" r="23" s="333" spans="1:26">
      <c r="A23" s="309" t="n">
        <v>32</v>
      </c>
      <c r="B23" s="310" t="n">
        <v>113215104045</v>
      </c>
      <c r="C23" s="311" t="s">
        <v>38</v>
      </c>
      <c r="D23" s="315" t="s">
        <v>368</v>
      </c>
      <c r="E23" s="263" t="s">
        <v>38</v>
      </c>
      <c r="F23" s="263" t="s">
        <v>38</v>
      </c>
      <c r="G23" s="263" t="s">
        <v>38</v>
      </c>
      <c r="H23" s="263" t="s">
        <v>36</v>
      </c>
      <c r="I23" s="263" t="s">
        <v>37</v>
      </c>
      <c r="J23" s="263" t="s">
        <v>203</v>
      </c>
      <c r="K23" s="263" t="s">
        <v>203</v>
      </c>
      <c r="L23" s="263" t="s">
        <v>37</v>
      </c>
      <c r="M23" s="264" t="n">
        <v>22</v>
      </c>
      <c r="N23" s="264">
        <f>IF(S23=0,22-SUMIF(E23:L23,"U*",$E$9:$L$9),0)</f>
        <v/>
      </c>
      <c r="O23" s="265">
        <f>(SUM(VLOOKUP(E23,$Y$10:$Z$16,2)*E$9,VLOOKUP(F23,$Y$10:$Z$16,2)*F$9,VLOOKUP(G23,$Y$10:$Z$16,2)*G$9,VLOOKUP(H23,$Y$10:$Z$16,2)*H$9,VLOOKUP(I23,$Y$10:$Z$16,2)*I$9,VLOOKUP(J23,$Y$10:$Z$16,2)*J$9,VLOOKUP(K23,$Y$10:$Z$16,2)*K$9,VLOOKUP(L23,$Y$10:$Z$16,2)*L$9))</f>
        <v/>
      </c>
      <c r="P23" s="266">
        <f>O23/N23</f>
        <v/>
      </c>
      <c r="Q23" s="267">
        <f>COUNTIF(E23:L23,"U")</f>
        <v/>
      </c>
      <c r="R23" s="172">
        <f>COUNTIF(E23:L23,"UA")</f>
        <v/>
      </c>
      <c r="S23" s="172">
        <f>COUNTIF(E23:L23,"WH")</f>
        <v/>
      </c>
      <c r="T23" s="172" t="n"/>
      <c r="U23" s="268">
        <f>IF(Q23&lt;&gt;0,"FAIL",IF(R23&gt;0,"AB",IF(S23&gt;0,"WH","PASS")))</f>
        <v/>
      </c>
      <c r="V23" s="195" t="n"/>
    </row>
    <row customHeight="1" ht="15" r="24" s="333" spans="1:26">
      <c r="A24" s="309" t="n">
        <v>22</v>
      </c>
      <c r="B24" s="310" t="n">
        <v>113215104047</v>
      </c>
      <c r="C24" s="311" t="s">
        <v>38</v>
      </c>
      <c r="D24" s="315" t="s">
        <v>369</v>
      </c>
      <c r="E24" s="263" t="s">
        <v>208</v>
      </c>
      <c r="F24" s="263" t="s">
        <v>37</v>
      </c>
      <c r="G24" s="263" t="s">
        <v>208</v>
      </c>
      <c r="H24" s="263" t="s">
        <v>37</v>
      </c>
      <c r="I24" s="263" t="s">
        <v>38</v>
      </c>
      <c r="J24" s="263" t="s">
        <v>203</v>
      </c>
      <c r="K24" s="263" t="s">
        <v>203</v>
      </c>
      <c r="L24" s="263" t="s">
        <v>38</v>
      </c>
      <c r="M24" s="264" t="n">
        <v>22</v>
      </c>
      <c r="N24" s="264">
        <f>IF(S24=0,22-SUMIF(E24:L24,"U*",$E$9:$L$9),0)</f>
        <v/>
      </c>
      <c r="O24" s="265">
        <f>(SUM(VLOOKUP(E24,$Y$10:$Z$16,2)*E$9,VLOOKUP(F24,$Y$10:$Z$16,2)*F$9,VLOOKUP(G24,$Y$10:$Z$16,2)*G$9,VLOOKUP(H24,$Y$10:$Z$16,2)*H$9,VLOOKUP(I24,$Y$10:$Z$16,2)*I$9,VLOOKUP(J24,$Y$10:$Z$16,2)*J$9,VLOOKUP(K24,$Y$10:$Z$16,2)*K$9,VLOOKUP(L24,$Y$10:$Z$16,2)*L$9))</f>
        <v/>
      </c>
      <c r="P24" s="266">
        <f>O24/N24</f>
        <v/>
      </c>
      <c r="Q24" s="267">
        <f>COUNTIF(E24:L24,"U")</f>
        <v/>
      </c>
      <c r="R24" s="172">
        <f>COUNTIF(E24:L24,"UA")</f>
        <v/>
      </c>
      <c r="S24" s="172">
        <f>COUNTIF(E24:L24,"WH")</f>
        <v/>
      </c>
      <c r="T24" s="172" t="n"/>
      <c r="U24" s="268">
        <f>IF(Q24&lt;&gt;0,"FAIL",IF(R24&gt;0,"AB",IF(S24&gt;0,"WH","PASS")))</f>
        <v/>
      </c>
      <c r="V24" s="195" t="n"/>
    </row>
    <row customHeight="1" ht="15" r="25" s="333" spans="1:26">
      <c r="A25" s="309" t="n">
        <v>34</v>
      </c>
      <c r="B25" s="310" t="n">
        <v>113215104048</v>
      </c>
      <c r="C25" s="311" t="s">
        <v>38</v>
      </c>
      <c r="D25" s="315" t="s">
        <v>370</v>
      </c>
      <c r="E25" s="263" t="s">
        <v>208</v>
      </c>
      <c r="F25" s="263" t="s">
        <v>38</v>
      </c>
      <c r="G25" s="263" t="s">
        <v>205</v>
      </c>
      <c r="H25" s="263" t="s">
        <v>38</v>
      </c>
      <c r="I25" s="263" t="s">
        <v>38</v>
      </c>
      <c r="J25" s="263" t="s">
        <v>36</v>
      </c>
      <c r="K25" s="263" t="s">
        <v>36</v>
      </c>
      <c r="L25" s="263" t="s">
        <v>38</v>
      </c>
      <c r="M25" s="264" t="n">
        <v>22</v>
      </c>
      <c r="N25" s="264">
        <f>IF(S25=0,22-SUMIF(E25:L25,"U*",$E$9:$L$9),0)</f>
        <v/>
      </c>
      <c r="O25" s="265">
        <f>(SUM(VLOOKUP(E25,$Y$10:$Z$16,2)*E$9,VLOOKUP(F25,$Y$10:$Z$16,2)*F$9,VLOOKUP(G25,$Y$10:$Z$16,2)*G$9,VLOOKUP(H25,$Y$10:$Z$16,2)*H$9,VLOOKUP(I25,$Y$10:$Z$16,2)*I$9,VLOOKUP(J25,$Y$10:$Z$16,2)*J$9,VLOOKUP(K25,$Y$10:$Z$16,2)*K$9,VLOOKUP(L25,$Y$10:$Z$16,2)*L$9))</f>
        <v/>
      </c>
      <c r="P25" s="266">
        <f>O25/N25</f>
        <v/>
      </c>
      <c r="Q25" s="267">
        <f>COUNTIF(E25:L25,"U")</f>
        <v/>
      </c>
      <c r="R25" s="172">
        <f>COUNTIF(E25:L25,"UA")</f>
        <v/>
      </c>
      <c r="S25" s="172">
        <f>COUNTIF(E25:L25,"WH")</f>
        <v/>
      </c>
      <c r="T25" s="172" t="n"/>
      <c r="U25" s="268">
        <f>IF(Q25&lt;&gt;0,"FAIL",IF(R25&gt;0,"AB",IF(S25&gt;0,"WH","PASS")))</f>
        <v/>
      </c>
      <c r="V25" s="195" t="n"/>
    </row>
    <row customHeight="1" ht="15" r="26" s="333" spans="1:26">
      <c r="A26" s="309" t="n">
        <v>31</v>
      </c>
      <c r="B26" s="310" t="n">
        <v>113215104053</v>
      </c>
      <c r="C26" s="311" t="s">
        <v>38</v>
      </c>
      <c r="D26" s="316" t="s">
        <v>371</v>
      </c>
      <c r="E26" s="263" t="s">
        <v>205</v>
      </c>
      <c r="F26" s="263" t="s">
        <v>36</v>
      </c>
      <c r="G26" s="263" t="s">
        <v>208</v>
      </c>
      <c r="H26" s="263" t="s">
        <v>37</v>
      </c>
      <c r="I26" s="263" t="s">
        <v>38</v>
      </c>
      <c r="J26" s="263" t="s">
        <v>203</v>
      </c>
      <c r="K26" s="263" t="s">
        <v>36</v>
      </c>
      <c r="L26" s="263" t="s">
        <v>37</v>
      </c>
      <c r="M26" s="264" t="n">
        <v>22</v>
      </c>
      <c r="N26" s="264">
        <f>IF(S26=0,22-SUMIF(E26:L26,"U*",$E$9:$L$9),0)</f>
        <v/>
      </c>
      <c r="O26" s="265">
        <f>(SUM(VLOOKUP(E26,$Y$10:$Z$16,2)*E$9,VLOOKUP(F26,$Y$10:$Z$16,2)*F$9,VLOOKUP(G26,$Y$10:$Z$16,2)*G$9,VLOOKUP(H26,$Y$10:$Z$16,2)*H$9,VLOOKUP(I26,$Y$10:$Z$16,2)*I$9,VLOOKUP(J26,$Y$10:$Z$16,2)*J$9,VLOOKUP(K26,$Y$10:$Z$16,2)*K$9,VLOOKUP(L26,$Y$10:$Z$16,2)*L$9))</f>
        <v/>
      </c>
      <c r="P26" s="266">
        <f>O26/N26</f>
        <v/>
      </c>
      <c r="Q26" s="267">
        <f>COUNTIF(E26:L26,"U")</f>
        <v/>
      </c>
      <c r="R26" s="172">
        <f>COUNTIF(E26:L26,"UA")</f>
        <v/>
      </c>
      <c r="S26" s="172">
        <f>COUNTIF(E26:L26,"WH")</f>
        <v/>
      </c>
      <c r="T26" s="172" t="n"/>
      <c r="U26" s="268">
        <f>IF(Q26&lt;&gt;0,"FAIL",IF(R26&gt;0,"AB",IF(S26&gt;0,"WH","PASS")))</f>
        <v/>
      </c>
      <c r="V26" s="195" t="n"/>
    </row>
    <row customHeight="1" ht="15" r="27" s="333" spans="1:26">
      <c r="A27" s="309" t="n">
        <v>3</v>
      </c>
      <c r="B27" s="310" t="n">
        <v>113215104056</v>
      </c>
      <c r="C27" s="311" t="s">
        <v>38</v>
      </c>
      <c r="D27" s="315" t="s">
        <v>372</v>
      </c>
      <c r="E27" s="263" t="s">
        <v>38</v>
      </c>
      <c r="F27" s="263" t="s">
        <v>36</v>
      </c>
      <c r="G27" s="263" t="s">
        <v>38</v>
      </c>
      <c r="H27" s="263" t="s">
        <v>36</v>
      </c>
      <c r="I27" s="263" t="s">
        <v>36</v>
      </c>
      <c r="J27" s="263" t="s">
        <v>203</v>
      </c>
      <c r="K27" s="263" t="s">
        <v>203</v>
      </c>
      <c r="L27" s="263" t="s">
        <v>36</v>
      </c>
      <c r="M27" s="264" t="n">
        <v>22</v>
      </c>
      <c r="N27" s="264">
        <f>IF(S27=0,22-SUMIF(E27:L27,"U*",$E$9:$L$9),0)</f>
        <v/>
      </c>
      <c r="O27" s="265">
        <f>(SUM(VLOOKUP(E27,$Y$10:$Z$16,2)*E$9,VLOOKUP(F27,$Y$10:$Z$16,2)*F$9,VLOOKUP(G27,$Y$10:$Z$16,2)*G$9,VLOOKUP(H27,$Y$10:$Z$16,2)*H$9,VLOOKUP(I27,$Y$10:$Z$16,2)*I$9,VLOOKUP(J27,$Y$10:$Z$16,2)*J$9,VLOOKUP(K27,$Y$10:$Z$16,2)*K$9,VLOOKUP(L27,$Y$10:$Z$16,2)*L$9))</f>
        <v/>
      </c>
      <c r="P27" s="266">
        <f>O27/N27</f>
        <v/>
      </c>
      <c r="Q27" s="267">
        <f>COUNTIF(E27:L27,"U")</f>
        <v/>
      </c>
      <c r="R27" s="172">
        <f>COUNTIF(E27:L27,"UA")</f>
        <v/>
      </c>
      <c r="S27" s="172">
        <f>COUNTIF(E27:L27,"WH")</f>
        <v/>
      </c>
      <c r="T27" s="172" t="n"/>
      <c r="U27" s="268">
        <f>IF(Q27&lt;&gt;0,"FAIL",IF(R27&gt;0,"AB",IF(S27&gt;0,"WH","PASS")))</f>
        <v/>
      </c>
      <c r="V27" s="195" t="n"/>
    </row>
    <row customHeight="1" ht="15" r="28" s="333" spans="1:26">
      <c r="A28" s="309" t="n">
        <v>5</v>
      </c>
      <c r="B28" s="310" t="n">
        <v>113215104057</v>
      </c>
      <c r="C28" s="311" t="s">
        <v>38</v>
      </c>
      <c r="D28" s="315" t="s">
        <v>373</v>
      </c>
      <c r="E28" s="263" t="s">
        <v>38</v>
      </c>
      <c r="F28" s="263" t="s">
        <v>37</v>
      </c>
      <c r="G28" s="263" t="s">
        <v>38</v>
      </c>
      <c r="H28" s="263" t="s">
        <v>37</v>
      </c>
      <c r="I28" s="263" t="s">
        <v>38</v>
      </c>
      <c r="J28" s="263" t="s">
        <v>203</v>
      </c>
      <c r="K28" s="263" t="s">
        <v>203</v>
      </c>
      <c r="L28" s="263" t="s">
        <v>37</v>
      </c>
      <c r="M28" s="264" t="n">
        <v>22</v>
      </c>
      <c r="N28" s="264">
        <f>IF(S28=0,22-SUMIF(E28:L28,"U*",$E$9:$L$9),0)</f>
        <v/>
      </c>
      <c r="O28" s="265">
        <f>(SUM(VLOOKUP(E28,$Y$10:$Z$16,2)*E$9,VLOOKUP(F28,$Y$10:$Z$16,2)*F$9,VLOOKUP(G28,$Y$10:$Z$16,2)*G$9,VLOOKUP(H28,$Y$10:$Z$16,2)*H$9,VLOOKUP(I28,$Y$10:$Z$16,2)*I$9,VLOOKUP(J28,$Y$10:$Z$16,2)*J$9,VLOOKUP(K28,$Y$10:$Z$16,2)*K$9,VLOOKUP(L28,$Y$10:$Z$16,2)*L$9))</f>
        <v/>
      </c>
      <c r="P28" s="266">
        <f>O28/N28</f>
        <v/>
      </c>
      <c r="Q28" s="267">
        <f>COUNTIF(E28:L28,"U")</f>
        <v/>
      </c>
      <c r="R28" s="172">
        <f>COUNTIF(E28:L28,"UA")</f>
        <v/>
      </c>
      <c r="S28" s="172">
        <f>COUNTIF(E28:L28,"WH")</f>
        <v/>
      </c>
      <c r="T28" s="172" t="n"/>
      <c r="U28" s="268">
        <f>IF(Q28&lt;&gt;0,"FAIL",IF(R28&gt;0,"AB",IF(S28&gt;0,"WH","PASS")))</f>
        <v/>
      </c>
      <c r="V28" s="195" t="n"/>
    </row>
    <row customHeight="1" ht="15" r="29" s="333" spans="1:26">
      <c r="A29" s="309" t="n">
        <v>48</v>
      </c>
      <c r="B29" s="310" t="n">
        <v>113215104058</v>
      </c>
      <c r="C29" s="311" t="s">
        <v>38</v>
      </c>
      <c r="D29" s="315" t="s">
        <v>374</v>
      </c>
      <c r="E29" s="263" t="s">
        <v>205</v>
      </c>
      <c r="F29" s="263" t="s">
        <v>208</v>
      </c>
      <c r="G29" s="263" t="s">
        <v>205</v>
      </c>
      <c r="H29" s="263" t="s">
        <v>38</v>
      </c>
      <c r="I29" s="263" t="s">
        <v>206</v>
      </c>
      <c r="J29" s="263" t="s">
        <v>36</v>
      </c>
      <c r="K29" s="263" t="s">
        <v>36</v>
      </c>
      <c r="L29" s="263" t="s">
        <v>206</v>
      </c>
      <c r="M29" s="264" t="n">
        <v>22</v>
      </c>
      <c r="N29" s="264">
        <f>IF(S29=0,22-SUMIF(E29:L29,"U*",$E$9:$L$9),0)</f>
        <v/>
      </c>
      <c r="O29" s="265">
        <f>(SUM(VLOOKUP(E29,$Y$10:$Z$16,2)*E$9,VLOOKUP(F29,$Y$10:$Z$16,2)*F$9,VLOOKUP(G29,$Y$10:$Z$16,2)*G$9,VLOOKUP(H29,$Y$10:$Z$16,2)*H$9,VLOOKUP(I29,$Y$10:$Z$16,2)*I$9,VLOOKUP(J29,$Y$10:$Z$16,2)*J$9,VLOOKUP(K29,$Y$10:$Z$16,2)*K$9,VLOOKUP(L29,$Y$10:$Z$16,2)*L$9))</f>
        <v/>
      </c>
      <c r="P29" s="266">
        <f>O29/N29</f>
        <v/>
      </c>
      <c r="Q29" s="267">
        <f>COUNTIF(E29:L29,"U")</f>
        <v/>
      </c>
      <c r="R29" s="172">
        <f>COUNTIF(E29:L29,"UA")</f>
        <v/>
      </c>
      <c r="S29" s="172">
        <f>COUNTIF(E29:L29,"WH")</f>
        <v/>
      </c>
      <c r="T29" s="172" t="n"/>
      <c r="U29" s="268">
        <f>IF(Q29&lt;&gt;0,"FAIL",IF(R29&gt;0,"AB",IF(S29&gt;0,"WH","PASS")))</f>
        <v/>
      </c>
      <c r="V29" s="195" t="n"/>
    </row>
    <row customHeight="1" ht="15" r="30" s="333" spans="1:26">
      <c r="A30" s="309" t="n">
        <v>53</v>
      </c>
      <c r="B30" s="310" t="n">
        <v>113215104060</v>
      </c>
      <c r="C30" s="311" t="s">
        <v>38</v>
      </c>
      <c r="D30" s="316" t="s">
        <v>375</v>
      </c>
      <c r="E30" s="263" t="s">
        <v>205</v>
      </c>
      <c r="F30" s="263" t="s">
        <v>208</v>
      </c>
      <c r="G30" s="263" t="s">
        <v>205</v>
      </c>
      <c r="H30" s="263" t="s">
        <v>37</v>
      </c>
      <c r="I30" s="263" t="s">
        <v>205</v>
      </c>
      <c r="J30" s="263" t="s">
        <v>36</v>
      </c>
      <c r="K30" s="263" t="s">
        <v>36</v>
      </c>
      <c r="L30" s="263" t="s">
        <v>205</v>
      </c>
      <c r="M30" s="264" t="n">
        <v>22</v>
      </c>
      <c r="N30" s="264">
        <f>IF(S30=0,22-SUMIF(E30:L30,"U*",$E$9:$L$9),0)</f>
        <v/>
      </c>
      <c r="O30" s="265">
        <f>(SUM(VLOOKUP(E30,$Y$10:$Z$16,2)*E$9,VLOOKUP(F30,$Y$10:$Z$16,2)*F$9,VLOOKUP(G30,$Y$10:$Z$16,2)*G$9,VLOOKUP(H30,$Y$10:$Z$16,2)*H$9,VLOOKUP(I30,$Y$10:$Z$16,2)*I$9,VLOOKUP(J30,$Y$10:$Z$16,2)*J$9,VLOOKUP(K30,$Y$10:$Z$16,2)*K$9,VLOOKUP(L30,$Y$10:$Z$16,2)*L$9))</f>
        <v/>
      </c>
      <c r="P30" s="266">
        <f>O30/N30</f>
        <v/>
      </c>
      <c r="Q30" s="267">
        <f>COUNTIF(E30:L30,"U")</f>
        <v/>
      </c>
      <c r="R30" s="172">
        <f>COUNTIF(E30:L30,"UA")</f>
        <v/>
      </c>
      <c r="S30" s="172">
        <f>COUNTIF(E30:L30,"WH")</f>
        <v/>
      </c>
      <c r="T30" s="172" t="n"/>
      <c r="U30" s="268">
        <f>IF(Q30&lt;&gt;0,"FAIL",IF(R30&gt;0,"AB",IF(S30&gt;0,"WH","PASS")))</f>
        <v/>
      </c>
      <c r="V30" s="195" t="n"/>
    </row>
    <row customHeight="1" ht="15" r="31" s="333" spans="1:26">
      <c r="A31" s="309" t="n">
        <v>43</v>
      </c>
      <c r="B31" s="310" t="n">
        <v>113215104061</v>
      </c>
      <c r="C31" s="311" t="s">
        <v>38</v>
      </c>
      <c r="D31" s="316" t="s">
        <v>376</v>
      </c>
      <c r="E31" s="263" t="s">
        <v>205</v>
      </c>
      <c r="F31" s="263" t="s">
        <v>206</v>
      </c>
      <c r="G31" s="263" t="s">
        <v>205</v>
      </c>
      <c r="H31" s="263" t="s">
        <v>38</v>
      </c>
      <c r="I31" s="263" t="s">
        <v>208</v>
      </c>
      <c r="J31" s="263" t="s">
        <v>203</v>
      </c>
      <c r="K31" s="263" t="s">
        <v>203</v>
      </c>
      <c r="L31" s="263" t="s">
        <v>38</v>
      </c>
      <c r="M31" s="264" t="n">
        <v>22</v>
      </c>
      <c r="N31" s="264">
        <f>IF(S31=0,22-SUMIF(E31:L31,"U*",$E$9:$L$9),0)</f>
        <v/>
      </c>
      <c r="O31" s="265">
        <f>(SUM(VLOOKUP(E31,$Y$10:$Z$16,2)*E$9,VLOOKUP(F31,$Y$10:$Z$16,2)*F$9,VLOOKUP(G31,$Y$10:$Z$16,2)*G$9,VLOOKUP(H31,$Y$10:$Z$16,2)*H$9,VLOOKUP(I31,$Y$10:$Z$16,2)*I$9,VLOOKUP(J31,$Y$10:$Z$16,2)*J$9,VLOOKUP(K31,$Y$10:$Z$16,2)*K$9,VLOOKUP(L31,$Y$10:$Z$16,2)*L$9))</f>
        <v/>
      </c>
      <c r="P31" s="266">
        <f>O31/N31</f>
        <v/>
      </c>
      <c r="Q31" s="267">
        <f>COUNTIF(E31:L31,"U")</f>
        <v/>
      </c>
      <c r="R31" s="172">
        <f>COUNTIF(E31:L31,"UA")</f>
        <v/>
      </c>
      <c r="S31" s="172">
        <f>COUNTIF(E31:L31,"WH")</f>
        <v/>
      </c>
      <c r="T31" s="172" t="n"/>
      <c r="U31" s="268">
        <f>IF(Q31&lt;&gt;0,"FAIL",IF(R31&gt;0,"AB",IF(S31&gt;0,"WH","PASS")))</f>
        <v/>
      </c>
      <c r="V31" s="195" t="n"/>
    </row>
    <row customHeight="1" ht="15" r="32" s="333" spans="1:26">
      <c r="A32" s="309" t="n">
        <v>58</v>
      </c>
      <c r="B32" s="310" t="n">
        <v>113215104063</v>
      </c>
      <c r="C32" s="311" t="s">
        <v>38</v>
      </c>
      <c r="D32" s="316" t="s">
        <v>377</v>
      </c>
      <c r="E32" s="263" t="s">
        <v>206</v>
      </c>
      <c r="F32" s="263" t="s">
        <v>206</v>
      </c>
      <c r="G32" s="263" t="s">
        <v>205</v>
      </c>
      <c r="H32" s="263" t="s">
        <v>205</v>
      </c>
      <c r="I32" s="263" t="s">
        <v>205</v>
      </c>
      <c r="J32" s="263" t="s">
        <v>203</v>
      </c>
      <c r="K32" s="263" t="s">
        <v>36</v>
      </c>
      <c r="L32" s="263" t="s">
        <v>205</v>
      </c>
      <c r="M32" s="264" t="n">
        <v>22</v>
      </c>
      <c r="N32" s="264">
        <f>IF(S32=0,22-SUMIF(E32:L32,"U*",$E$9:$L$9),0)</f>
        <v/>
      </c>
      <c r="O32" s="265">
        <f>(SUM(VLOOKUP(E32,$Y$10:$Z$16,2)*E$9,VLOOKUP(F32,$Y$10:$Z$16,2)*F$9,VLOOKUP(G32,$Y$10:$Z$16,2)*G$9,VLOOKUP(H32,$Y$10:$Z$16,2)*H$9,VLOOKUP(I32,$Y$10:$Z$16,2)*I$9,VLOOKUP(J32,$Y$10:$Z$16,2)*J$9,VLOOKUP(K32,$Y$10:$Z$16,2)*K$9,VLOOKUP(L32,$Y$10:$Z$16,2)*L$9))</f>
        <v/>
      </c>
      <c r="P32" s="266">
        <f>O32/N32</f>
        <v/>
      </c>
      <c r="Q32" s="267">
        <f>COUNTIF(E32:L32,"U")</f>
        <v/>
      </c>
      <c r="R32" s="172">
        <f>COUNTIF(E32:L32,"UA")</f>
        <v/>
      </c>
      <c r="S32" s="172">
        <f>COUNTIF(E32:L32,"WH")</f>
        <v/>
      </c>
      <c r="T32" s="172" t="n"/>
      <c r="U32" s="268">
        <f>IF(Q32&lt;&gt;0,"FAIL",IF(R32&gt;0,"AB",IF(S32&gt;0,"WH","PASS")))</f>
        <v/>
      </c>
      <c r="V32" s="195" t="n"/>
    </row>
    <row customHeight="1" ht="15" r="33" s="333" spans="1:26">
      <c r="A33" s="309" t="n">
        <v>37</v>
      </c>
      <c r="B33" s="310" t="n">
        <v>113215104064</v>
      </c>
      <c r="C33" s="311" t="s">
        <v>38</v>
      </c>
      <c r="D33" s="316" t="s">
        <v>378</v>
      </c>
      <c r="E33" s="263" t="s">
        <v>205</v>
      </c>
      <c r="F33" s="263" t="s">
        <v>206</v>
      </c>
      <c r="G33" s="263" t="s">
        <v>206</v>
      </c>
      <c r="H33" s="263" t="s">
        <v>205</v>
      </c>
      <c r="I33" s="263" t="s">
        <v>206</v>
      </c>
      <c r="J33" s="263" t="s">
        <v>36</v>
      </c>
      <c r="K33" s="263" t="s">
        <v>36</v>
      </c>
      <c r="L33" s="263" t="s">
        <v>206</v>
      </c>
      <c r="M33" s="264" t="n">
        <v>22</v>
      </c>
      <c r="N33" s="264">
        <f>IF(S33=0,22-SUMIF(E33:L33,"U*",$E$9:$L$9),0)</f>
        <v/>
      </c>
      <c r="O33" s="265">
        <f>(SUM(VLOOKUP(E33,$Y$10:$Z$16,2)*E$9,VLOOKUP(F33,$Y$10:$Z$16,2)*F$9,VLOOKUP(G33,$Y$10:$Z$16,2)*G$9,VLOOKUP(H33,$Y$10:$Z$16,2)*H$9,VLOOKUP(I33,$Y$10:$Z$16,2)*I$9,VLOOKUP(J33,$Y$10:$Z$16,2)*J$9,VLOOKUP(K33,$Y$10:$Z$16,2)*K$9,VLOOKUP(L33,$Y$10:$Z$16,2)*L$9))</f>
        <v/>
      </c>
      <c r="P33" s="266">
        <f>O33/N33</f>
        <v/>
      </c>
      <c r="Q33" s="267">
        <f>COUNTIF(E33:L33,"U")</f>
        <v/>
      </c>
      <c r="R33" s="172">
        <f>COUNTIF(E33:L33,"UA")</f>
        <v/>
      </c>
      <c r="S33" s="172">
        <f>COUNTIF(E33:L33,"WH")</f>
        <v/>
      </c>
      <c r="T33" s="172" t="n"/>
      <c r="U33" s="268">
        <f>IF(Q33&lt;&gt;0,"FAIL",IF(R33&gt;0,"AB",IF(S33&gt;0,"WH","PASS")))</f>
        <v/>
      </c>
      <c r="V33" s="195" t="n"/>
    </row>
    <row customHeight="1" ht="15" r="34" s="333" spans="1:26">
      <c r="A34" s="309" t="n">
        <v>27</v>
      </c>
      <c r="B34" s="310" t="n">
        <v>113215104067</v>
      </c>
      <c r="C34" s="311" t="s">
        <v>38</v>
      </c>
      <c r="D34" s="315" t="s">
        <v>379</v>
      </c>
      <c r="E34" s="263" t="s">
        <v>208</v>
      </c>
      <c r="F34" s="263" t="s">
        <v>208</v>
      </c>
      <c r="G34" s="263" t="s">
        <v>206</v>
      </c>
      <c r="H34" s="263" t="s">
        <v>38</v>
      </c>
      <c r="I34" s="263" t="s">
        <v>38</v>
      </c>
      <c r="J34" s="263" t="s">
        <v>203</v>
      </c>
      <c r="K34" s="263" t="s">
        <v>203</v>
      </c>
      <c r="L34" s="263" t="s">
        <v>38</v>
      </c>
      <c r="M34" s="264" t="n">
        <v>22</v>
      </c>
      <c r="N34" s="264">
        <f>IF(S34=0,22-SUMIF(E34:L34,"U*",$E$9:$L$9),0)</f>
        <v/>
      </c>
      <c r="O34" s="265">
        <f>(SUM(VLOOKUP(E34,$Y$10:$Z$16,2)*E$9,VLOOKUP(F34,$Y$10:$Z$16,2)*F$9,VLOOKUP(G34,$Y$10:$Z$16,2)*G$9,VLOOKUP(H34,$Y$10:$Z$16,2)*H$9,VLOOKUP(I34,$Y$10:$Z$16,2)*I$9,VLOOKUP(J34,$Y$10:$Z$16,2)*J$9,VLOOKUP(K34,$Y$10:$Z$16,2)*K$9,VLOOKUP(L34,$Y$10:$Z$16,2)*L$9))</f>
        <v/>
      </c>
      <c r="P34" s="266">
        <f>O34/N34</f>
        <v/>
      </c>
      <c r="Q34" s="267">
        <f>COUNTIF(E34:L34,"U")</f>
        <v/>
      </c>
      <c r="R34" s="172">
        <f>COUNTIF(E34:L34,"UA")</f>
        <v/>
      </c>
      <c r="S34" s="172">
        <f>COUNTIF(E34:L34,"WH")</f>
        <v/>
      </c>
      <c r="T34" s="172" t="n"/>
      <c r="U34" s="268">
        <f>IF(Q34&lt;&gt;0,"FAIL",IF(R34&gt;0,"AB",IF(S34&gt;0,"WH","PASS")))</f>
        <v/>
      </c>
      <c r="V34" s="195" t="n"/>
    </row>
    <row customHeight="1" ht="15" r="35" s="333" spans="1:26">
      <c r="A35" s="309" t="n">
        <v>35</v>
      </c>
      <c r="B35" s="310" t="n">
        <v>113215104069</v>
      </c>
      <c r="C35" s="311" t="s">
        <v>38</v>
      </c>
      <c r="D35" s="316" t="s">
        <v>380</v>
      </c>
      <c r="E35" s="263" t="s">
        <v>38</v>
      </c>
      <c r="F35" s="263" t="s">
        <v>38</v>
      </c>
      <c r="G35" s="263" t="s">
        <v>38</v>
      </c>
      <c r="H35" s="263" t="s">
        <v>206</v>
      </c>
      <c r="I35" s="263" t="s">
        <v>37</v>
      </c>
      <c r="J35" s="263" t="s">
        <v>203</v>
      </c>
      <c r="K35" s="263" t="s">
        <v>203</v>
      </c>
      <c r="L35" s="263" t="s">
        <v>37</v>
      </c>
      <c r="M35" s="264" t="n">
        <v>22</v>
      </c>
      <c r="N35" s="264">
        <f>IF(S35=0,22-SUMIF(E35:L35,"U*",$E$9:$L$9),0)</f>
        <v/>
      </c>
      <c r="O35" s="265">
        <f>(SUM(VLOOKUP(E35,$Y$10:$Z$16,2)*E$9,VLOOKUP(F35,$Y$10:$Z$16,2)*F$9,VLOOKUP(G35,$Y$10:$Z$16,2)*G$9,VLOOKUP(H35,$Y$10:$Z$16,2)*H$9,VLOOKUP(I35,$Y$10:$Z$16,2)*I$9,VLOOKUP(J35,$Y$10:$Z$16,2)*J$9,VLOOKUP(K35,$Y$10:$Z$16,2)*K$9,VLOOKUP(L35,$Y$10:$Z$16,2)*L$9))</f>
        <v/>
      </c>
      <c r="P35" s="266">
        <f>O35/N35</f>
        <v/>
      </c>
      <c r="Q35" s="267">
        <f>COUNTIF(E35:L35,"U")</f>
        <v/>
      </c>
      <c r="R35" s="172">
        <f>COUNTIF(E35:L35,"UA")</f>
        <v/>
      </c>
      <c r="S35" s="172">
        <f>COUNTIF(E35:L35,"WH")</f>
        <v/>
      </c>
      <c r="T35" s="172" t="n"/>
      <c r="U35" s="268">
        <f>IF(Q35&lt;&gt;0,"FAIL",IF(R35&gt;0,"AB",IF(S35&gt;0,"WH","PASS")))</f>
        <v/>
      </c>
      <c r="V35" s="195" t="n"/>
    </row>
    <row customHeight="1" ht="15" r="36" s="333" spans="1:26">
      <c r="A36" s="309" t="n">
        <v>24</v>
      </c>
      <c r="B36" s="310" t="n">
        <v>113215104072</v>
      </c>
      <c r="C36" s="311" t="s">
        <v>38</v>
      </c>
      <c r="D36" s="315" t="s">
        <v>381</v>
      </c>
      <c r="E36" s="263" t="s">
        <v>38</v>
      </c>
      <c r="F36" s="263" t="s">
        <v>38</v>
      </c>
      <c r="G36" s="263" t="s">
        <v>37</v>
      </c>
      <c r="H36" s="263" t="s">
        <v>38</v>
      </c>
      <c r="I36" s="263" t="s">
        <v>208</v>
      </c>
      <c r="J36" s="263" t="s">
        <v>203</v>
      </c>
      <c r="K36" s="263" t="s">
        <v>203</v>
      </c>
      <c r="L36" s="263" t="s">
        <v>37</v>
      </c>
      <c r="M36" s="264" t="n">
        <v>22</v>
      </c>
      <c r="N36" s="264">
        <f>IF(S36=0,22-SUMIF(E36:L36,"U*",$E$9:$L$9),0)</f>
        <v/>
      </c>
      <c r="O36" s="265">
        <f>(SUM(VLOOKUP(E36,$Y$10:$Z$16,2)*E$9,VLOOKUP(F36,$Y$10:$Z$16,2)*F$9,VLOOKUP(G36,$Y$10:$Z$16,2)*G$9,VLOOKUP(H36,$Y$10:$Z$16,2)*H$9,VLOOKUP(I36,$Y$10:$Z$16,2)*I$9,VLOOKUP(J36,$Y$10:$Z$16,2)*J$9,VLOOKUP(K36,$Y$10:$Z$16,2)*K$9,VLOOKUP(L36,$Y$10:$Z$16,2)*L$9))</f>
        <v/>
      </c>
      <c r="P36" s="266">
        <f>O36/N36</f>
        <v/>
      </c>
      <c r="Q36" s="267">
        <f>COUNTIF(E36:L36,"U")</f>
        <v/>
      </c>
      <c r="R36" s="172">
        <f>COUNTIF(E36:L36,"UA")</f>
        <v/>
      </c>
      <c r="S36" s="172">
        <f>COUNTIF(E36:L36,"WH")</f>
        <v/>
      </c>
      <c r="T36" s="172" t="n"/>
      <c r="U36" s="268">
        <f>IF(Q36&lt;&gt;0,"FAIL",IF(R36&gt;0,"AB",IF(S36&gt;0,"WH","PASS")))</f>
        <v/>
      </c>
      <c r="V36" s="195" t="n"/>
    </row>
    <row customHeight="1" ht="15" r="37" s="333" spans="1:26">
      <c r="A37" s="309" t="n">
        <v>4</v>
      </c>
      <c r="B37" s="310" t="n">
        <v>113215104075</v>
      </c>
      <c r="C37" s="311" t="s">
        <v>38</v>
      </c>
      <c r="D37" s="315" t="s">
        <v>382</v>
      </c>
      <c r="E37" s="263" t="s">
        <v>208</v>
      </c>
      <c r="F37" s="263" t="s">
        <v>208</v>
      </c>
      <c r="G37" s="263" t="s">
        <v>38</v>
      </c>
      <c r="H37" s="263" t="s">
        <v>37</v>
      </c>
      <c r="I37" s="263" t="s">
        <v>36</v>
      </c>
      <c r="J37" s="263" t="s">
        <v>203</v>
      </c>
      <c r="K37" s="263" t="s">
        <v>203</v>
      </c>
      <c r="L37" s="263" t="s">
        <v>37</v>
      </c>
      <c r="M37" s="264" t="n">
        <v>22</v>
      </c>
      <c r="N37" s="264">
        <f>IF(S37=0,22-SUMIF(E37:L37,"U*",$E$9:$L$9),0)</f>
        <v/>
      </c>
      <c r="O37" s="265">
        <f>(SUM(VLOOKUP(E37,$Y$10:$Z$16,2)*E$9,VLOOKUP(F37,$Y$10:$Z$16,2)*F$9,VLOOKUP(G37,$Y$10:$Z$16,2)*G$9,VLOOKUP(H37,$Y$10:$Z$16,2)*H$9,VLOOKUP(I37,$Y$10:$Z$16,2)*I$9,VLOOKUP(J37,$Y$10:$Z$16,2)*J$9,VLOOKUP(K37,$Y$10:$Z$16,2)*K$9,VLOOKUP(L37,$Y$10:$Z$16,2)*L$9))</f>
        <v/>
      </c>
      <c r="P37" s="266">
        <f>O37/N37</f>
        <v/>
      </c>
      <c r="Q37" s="267">
        <f>COUNTIF(E37:L37,"U")</f>
        <v/>
      </c>
      <c r="R37" s="172">
        <f>COUNTIF(E37:L37,"UA")</f>
        <v/>
      </c>
      <c r="S37" s="172">
        <f>COUNTIF(E37:L37,"WH")</f>
        <v/>
      </c>
      <c r="T37" s="172" t="n"/>
      <c r="U37" s="268">
        <f>IF(Q37&lt;&gt;0,"FAIL",IF(R37&gt;0,"AB",IF(S37&gt;0,"WH","PASS")))</f>
        <v/>
      </c>
      <c r="V37" s="195" t="n"/>
    </row>
    <row customHeight="1" ht="15" r="38" s="333" spans="1:26">
      <c r="A38" s="309" t="n">
        <v>30</v>
      </c>
      <c r="B38" s="310" t="n">
        <v>113215104079</v>
      </c>
      <c r="C38" s="311" t="s">
        <v>38</v>
      </c>
      <c r="D38" s="315" t="s">
        <v>383</v>
      </c>
      <c r="E38" s="263" t="s">
        <v>38</v>
      </c>
      <c r="F38" s="263" t="s">
        <v>206</v>
      </c>
      <c r="G38" s="263" t="s">
        <v>38</v>
      </c>
      <c r="H38" s="263" t="s">
        <v>38</v>
      </c>
      <c r="I38" s="263" t="s">
        <v>37</v>
      </c>
      <c r="J38" s="263" t="s">
        <v>203</v>
      </c>
      <c r="K38" s="263" t="s">
        <v>203</v>
      </c>
      <c r="L38" s="263" t="s">
        <v>37</v>
      </c>
      <c r="M38" s="264" t="n">
        <v>22</v>
      </c>
      <c r="N38" s="264">
        <f>IF(S38=0,22-SUMIF(E38:L38,"U*",$E$9:$L$9),0)</f>
        <v/>
      </c>
      <c r="O38" s="265">
        <f>(SUM(VLOOKUP(E38,$Y$10:$Z$16,2)*E$9,VLOOKUP(F38,$Y$10:$Z$16,2)*F$9,VLOOKUP(G38,$Y$10:$Z$16,2)*G$9,VLOOKUP(H38,$Y$10:$Z$16,2)*H$9,VLOOKUP(I38,$Y$10:$Z$16,2)*I$9,VLOOKUP(J38,$Y$10:$Z$16,2)*J$9,VLOOKUP(K38,$Y$10:$Z$16,2)*K$9,VLOOKUP(L38,$Y$10:$Z$16,2)*L$9))</f>
        <v/>
      </c>
      <c r="P38" s="266">
        <f>O38/N38</f>
        <v/>
      </c>
      <c r="Q38" s="267">
        <f>COUNTIF(E38:L38,"U")</f>
        <v/>
      </c>
      <c r="R38" s="172">
        <f>COUNTIF(E38:L38,"UA")</f>
        <v/>
      </c>
      <c r="S38" s="172">
        <f>COUNTIF(E38:L38,"WH")</f>
        <v/>
      </c>
      <c r="T38" s="172" t="n"/>
      <c r="U38" s="268">
        <f>IF(Q38&lt;&gt;0,"FAIL",IF(R38&gt;0,"AB",IF(S38&gt;0,"WH","PASS")))</f>
        <v/>
      </c>
      <c r="V38" s="195" t="n"/>
    </row>
    <row customHeight="1" ht="15" r="39" s="333" spans="1:26">
      <c r="A39" s="309" t="n">
        <v>14</v>
      </c>
      <c r="B39" s="310" t="n">
        <v>113215104080</v>
      </c>
      <c r="C39" s="311" t="s">
        <v>38</v>
      </c>
      <c r="D39" s="315" t="s">
        <v>384</v>
      </c>
      <c r="E39" s="263" t="s">
        <v>38</v>
      </c>
      <c r="F39" s="263" t="s">
        <v>38</v>
      </c>
      <c r="G39" s="263" t="s">
        <v>37</v>
      </c>
      <c r="H39" s="263" t="s">
        <v>36</v>
      </c>
      <c r="I39" s="263" t="s">
        <v>208</v>
      </c>
      <c r="J39" s="263" t="s">
        <v>203</v>
      </c>
      <c r="K39" s="263" t="s">
        <v>36</v>
      </c>
      <c r="L39" s="263" t="s">
        <v>37</v>
      </c>
      <c r="M39" s="264" t="n">
        <v>22</v>
      </c>
      <c r="N39" s="264">
        <f>IF(S39=0,22-SUMIF(E39:L39,"U*",$E$9:$L$9),0)</f>
        <v/>
      </c>
      <c r="O39" s="265">
        <f>(SUM(VLOOKUP(E39,$Y$10:$Z$16,2)*E$9,VLOOKUP(F39,$Y$10:$Z$16,2)*F$9,VLOOKUP(G39,$Y$10:$Z$16,2)*G$9,VLOOKUP(H39,$Y$10:$Z$16,2)*H$9,VLOOKUP(I39,$Y$10:$Z$16,2)*I$9,VLOOKUP(J39,$Y$10:$Z$16,2)*J$9,VLOOKUP(K39,$Y$10:$Z$16,2)*K$9,VLOOKUP(L39,$Y$10:$Z$16,2)*L$9))</f>
        <v/>
      </c>
      <c r="P39" s="266">
        <f>O39/N39</f>
        <v/>
      </c>
      <c r="Q39" s="267">
        <f>COUNTIF(E39:L39,"U")</f>
        <v/>
      </c>
      <c r="R39" s="172">
        <f>COUNTIF(E39:L39,"UA")</f>
        <v/>
      </c>
      <c r="S39" s="172">
        <f>COUNTIF(E39:L39,"WH")</f>
        <v/>
      </c>
      <c r="T39" s="172" t="n"/>
      <c r="U39" s="268">
        <f>IF(Q39&lt;&gt;0,"FAIL",IF(R39&gt;0,"AB",IF(S39&gt;0,"WH","PASS")))</f>
        <v/>
      </c>
      <c r="V39" s="195" t="n"/>
    </row>
    <row customHeight="1" ht="15" r="40" s="333" spans="1:26">
      <c r="A40" s="309" t="n">
        <v>25</v>
      </c>
      <c r="B40" s="310" t="n">
        <v>113215104082</v>
      </c>
      <c r="C40" s="311" t="s">
        <v>38</v>
      </c>
      <c r="D40" s="315" t="s">
        <v>385</v>
      </c>
      <c r="E40" s="263" t="s">
        <v>38</v>
      </c>
      <c r="F40" s="263" t="s">
        <v>37</v>
      </c>
      <c r="G40" s="263" t="s">
        <v>208</v>
      </c>
      <c r="H40" s="263" t="s">
        <v>37</v>
      </c>
      <c r="I40" s="263" t="s">
        <v>38</v>
      </c>
      <c r="J40" s="263" t="s">
        <v>203</v>
      </c>
      <c r="K40" s="263" t="s">
        <v>203</v>
      </c>
      <c r="L40" s="263" t="s">
        <v>37</v>
      </c>
      <c r="M40" s="264" t="n">
        <v>22</v>
      </c>
      <c r="N40" s="264">
        <f>IF(S40=0,22-SUMIF(E40:L40,"U*",$E$9:$L$9),0)</f>
        <v/>
      </c>
      <c r="O40" s="265">
        <f>(SUM(VLOOKUP(E40,$Y$10:$Z$16,2)*E$9,VLOOKUP(F40,$Y$10:$Z$16,2)*F$9,VLOOKUP(G40,$Y$10:$Z$16,2)*G$9,VLOOKUP(H40,$Y$10:$Z$16,2)*H$9,VLOOKUP(I40,$Y$10:$Z$16,2)*I$9,VLOOKUP(J40,$Y$10:$Z$16,2)*J$9,VLOOKUP(K40,$Y$10:$Z$16,2)*K$9,VLOOKUP(L40,$Y$10:$Z$16,2)*L$9))</f>
        <v/>
      </c>
      <c r="P40" s="266">
        <f>O40/N40</f>
        <v/>
      </c>
      <c r="Q40" s="267">
        <f>COUNTIF(E40:L40,"U")</f>
        <v/>
      </c>
      <c r="R40" s="172">
        <f>COUNTIF(E40:L40,"UA")</f>
        <v/>
      </c>
      <c r="S40" s="172">
        <f>COUNTIF(E40:L40,"WH")</f>
        <v/>
      </c>
      <c r="T40" s="172" t="n"/>
      <c r="U40" s="268">
        <f>IF(Q40&lt;&gt;0,"FAIL",IF(R40&gt;0,"AB",IF(S40&gt;0,"WH","PASS")))</f>
        <v/>
      </c>
      <c r="V40" s="195" t="n"/>
    </row>
    <row customHeight="1" ht="15" r="41" s="333" spans="1:26">
      <c r="A41" s="309" t="n">
        <v>54</v>
      </c>
      <c r="B41" s="310" t="n">
        <v>113215104084</v>
      </c>
      <c r="C41" s="311" t="s">
        <v>38</v>
      </c>
      <c r="D41" s="316" t="s">
        <v>386</v>
      </c>
      <c r="E41" s="263" t="s">
        <v>205</v>
      </c>
      <c r="F41" s="263" t="s">
        <v>206</v>
      </c>
      <c r="G41" s="263" t="s">
        <v>205</v>
      </c>
      <c r="H41" s="263" t="s">
        <v>206</v>
      </c>
      <c r="I41" s="263" t="s">
        <v>206</v>
      </c>
      <c r="J41" s="263" t="s">
        <v>36</v>
      </c>
      <c r="K41" s="263" t="s">
        <v>38</v>
      </c>
      <c r="L41" s="263" t="s">
        <v>206</v>
      </c>
      <c r="M41" s="264" t="n">
        <v>22</v>
      </c>
      <c r="N41" s="264">
        <f>IF(S41=0,22-SUMIF(E41:L41,"U*",$E$9:$L$9),0)</f>
        <v/>
      </c>
      <c r="O41" s="265">
        <f>(SUM(VLOOKUP(E41,$Y$10:$Z$16,2)*E$9,VLOOKUP(F41,$Y$10:$Z$16,2)*F$9,VLOOKUP(G41,$Y$10:$Z$16,2)*G$9,VLOOKUP(H41,$Y$10:$Z$16,2)*H$9,VLOOKUP(I41,$Y$10:$Z$16,2)*I$9,VLOOKUP(J41,$Y$10:$Z$16,2)*J$9,VLOOKUP(K41,$Y$10:$Z$16,2)*K$9,VLOOKUP(L41,$Y$10:$Z$16,2)*L$9))</f>
        <v/>
      </c>
      <c r="P41" s="266">
        <f>O41/N41</f>
        <v/>
      </c>
      <c r="Q41" s="267">
        <f>COUNTIF(E41:L41,"U")</f>
        <v/>
      </c>
      <c r="R41" s="172">
        <f>COUNTIF(E41:L41,"UA")</f>
        <v/>
      </c>
      <c r="S41" s="172">
        <f>COUNTIF(E41:L41,"WH")</f>
        <v/>
      </c>
      <c r="T41" s="172" t="n"/>
      <c r="U41" s="268">
        <f>IF(Q41&lt;&gt;0,"FAIL",IF(R41&gt;0,"AB",IF(S41&gt;0,"WH","PASS")))</f>
        <v/>
      </c>
      <c r="V41" s="195" t="n"/>
    </row>
    <row customHeight="1" ht="15" r="42" s="333" spans="1:26">
      <c r="A42" s="309" t="n">
        <v>33</v>
      </c>
      <c r="B42" s="310" t="n">
        <v>113215104085</v>
      </c>
      <c r="C42" s="311" t="s">
        <v>38</v>
      </c>
      <c r="D42" s="315" t="s">
        <v>387</v>
      </c>
      <c r="E42" s="263" t="s">
        <v>208</v>
      </c>
      <c r="F42" s="263" t="s">
        <v>38</v>
      </c>
      <c r="G42" s="263" t="s">
        <v>208</v>
      </c>
      <c r="H42" s="263" t="s">
        <v>37</v>
      </c>
      <c r="I42" s="263" t="s">
        <v>37</v>
      </c>
      <c r="J42" s="263" t="s">
        <v>203</v>
      </c>
      <c r="K42" s="263" t="s">
        <v>203</v>
      </c>
      <c r="L42" s="263" t="s">
        <v>38</v>
      </c>
      <c r="M42" s="264" t="n">
        <v>22</v>
      </c>
      <c r="N42" s="264">
        <f>IF(S42=0,22-SUMIF(E42:L42,"U*",$E$9:$L$9),0)</f>
        <v/>
      </c>
      <c r="O42" s="265">
        <f>(SUM(VLOOKUP(E42,$Y$10:$Z$16,2)*E$9,VLOOKUP(F42,$Y$10:$Z$16,2)*F$9,VLOOKUP(G42,$Y$10:$Z$16,2)*G$9,VLOOKUP(H42,$Y$10:$Z$16,2)*H$9,VLOOKUP(I42,$Y$10:$Z$16,2)*I$9,VLOOKUP(J42,$Y$10:$Z$16,2)*J$9,VLOOKUP(K42,$Y$10:$Z$16,2)*K$9,VLOOKUP(L42,$Y$10:$Z$16,2)*L$9))</f>
        <v/>
      </c>
      <c r="P42" s="266">
        <f>O42/N42</f>
        <v/>
      </c>
      <c r="Q42" s="267">
        <f>COUNTIF(E42:L42,"U")</f>
        <v/>
      </c>
      <c r="R42" s="172">
        <f>COUNTIF(E42:L42,"UA")</f>
        <v/>
      </c>
      <c r="S42" s="172">
        <f>COUNTIF(E42:L42,"WH")</f>
        <v/>
      </c>
      <c r="T42" s="172" t="n"/>
      <c r="U42" s="268">
        <f>IF(Q42&lt;&gt;0,"FAIL",IF(R42&gt;0,"AB",IF(S42&gt;0,"WH","PASS")))</f>
        <v/>
      </c>
      <c r="V42" s="195" t="n"/>
    </row>
    <row customHeight="1" ht="15" r="43" s="333" spans="1:26">
      <c r="A43" s="309" t="n">
        <v>28</v>
      </c>
      <c r="B43" s="310" t="n">
        <v>113215104087</v>
      </c>
      <c r="C43" s="311" t="s">
        <v>38</v>
      </c>
      <c r="D43" s="315" t="s">
        <v>388</v>
      </c>
      <c r="E43" s="263" t="s">
        <v>38</v>
      </c>
      <c r="F43" s="263" t="s">
        <v>38</v>
      </c>
      <c r="G43" s="263" t="s">
        <v>208</v>
      </c>
      <c r="H43" s="263" t="s">
        <v>37</v>
      </c>
      <c r="I43" s="263" t="s">
        <v>37</v>
      </c>
      <c r="J43" s="263" t="s">
        <v>203</v>
      </c>
      <c r="K43" s="263" t="s">
        <v>203</v>
      </c>
      <c r="L43" s="263" t="s">
        <v>37</v>
      </c>
      <c r="M43" s="264" t="n">
        <v>22</v>
      </c>
      <c r="N43" s="264">
        <f>IF(S43=0,22-SUMIF(E43:L43,"U*",$E$9:$L$9),0)</f>
        <v/>
      </c>
      <c r="O43" s="265">
        <f>(SUM(VLOOKUP(E43,$Y$10:$Z$16,2)*E$9,VLOOKUP(F43,$Y$10:$Z$16,2)*F$9,VLOOKUP(G43,$Y$10:$Z$16,2)*G$9,VLOOKUP(H43,$Y$10:$Z$16,2)*H$9,VLOOKUP(I43,$Y$10:$Z$16,2)*I$9,VLOOKUP(J43,$Y$10:$Z$16,2)*J$9,VLOOKUP(K43,$Y$10:$Z$16,2)*K$9,VLOOKUP(L43,$Y$10:$Z$16,2)*L$9))</f>
        <v/>
      </c>
      <c r="P43" s="266">
        <f>O43/N43</f>
        <v/>
      </c>
      <c r="Q43" s="267">
        <f>COUNTIF(E43:L43,"U")</f>
        <v/>
      </c>
      <c r="R43" s="172">
        <f>COUNTIF(E43:L43,"UA")</f>
        <v/>
      </c>
      <c r="S43" s="172">
        <f>COUNTIF(E43:L43,"WH")</f>
        <v/>
      </c>
      <c r="T43" s="172" t="n"/>
      <c r="U43" s="268">
        <f>IF(Q43&lt;&gt;0,"FAIL",IF(R43&gt;0,"AB",IF(S43&gt;0,"WH","PASS")))</f>
        <v/>
      </c>
      <c r="V43" s="195" t="n"/>
    </row>
    <row customHeight="1" ht="15" r="44" s="333" spans="1:26">
      <c r="A44" s="309" t="n">
        <v>49</v>
      </c>
      <c r="B44" s="310" t="n">
        <v>113215104088</v>
      </c>
      <c r="C44" s="311" t="s">
        <v>38</v>
      </c>
      <c r="D44" s="315" t="s">
        <v>389</v>
      </c>
      <c r="E44" s="263" t="s">
        <v>205</v>
      </c>
      <c r="F44" s="263" t="s">
        <v>38</v>
      </c>
      <c r="G44" s="263" t="s">
        <v>206</v>
      </c>
      <c r="H44" s="263" t="s">
        <v>37</v>
      </c>
      <c r="I44" s="263" t="s">
        <v>206</v>
      </c>
      <c r="J44" s="263" t="s">
        <v>203</v>
      </c>
      <c r="K44" s="263" t="s">
        <v>36</v>
      </c>
      <c r="L44" s="263" t="s">
        <v>38</v>
      </c>
      <c r="M44" s="264" t="n">
        <v>22</v>
      </c>
      <c r="N44" s="264">
        <f>IF(S44=0,22-SUMIF(E44:L44,"U*",$E$9:$L$9),0)</f>
        <v/>
      </c>
      <c r="O44" s="265">
        <f>(SUM(VLOOKUP(E44,$Y$10:$Z$16,2)*E$9,VLOOKUP(F44,$Y$10:$Z$16,2)*F$9,VLOOKUP(G44,$Y$10:$Z$16,2)*G$9,VLOOKUP(H44,$Y$10:$Z$16,2)*H$9,VLOOKUP(I44,$Y$10:$Z$16,2)*I$9,VLOOKUP(J44,$Y$10:$Z$16,2)*J$9,VLOOKUP(K44,$Y$10:$Z$16,2)*K$9,VLOOKUP(L44,$Y$10:$Z$16,2)*L$9))</f>
        <v/>
      </c>
      <c r="P44" s="266">
        <f>O44/N44</f>
        <v/>
      </c>
      <c r="Q44" s="267">
        <f>COUNTIF(E44:L44,"U")</f>
        <v/>
      </c>
      <c r="R44" s="172">
        <f>COUNTIF(E44:L44,"UA")</f>
        <v/>
      </c>
      <c r="S44" s="172">
        <f>COUNTIF(E44:L44,"WH")</f>
        <v/>
      </c>
      <c r="T44" s="172" t="n"/>
      <c r="U44" s="268">
        <f>IF(Q44&lt;&gt;0,"FAIL",IF(R44&gt;0,"AB",IF(S44&gt;0,"WH","PASS")))</f>
        <v/>
      </c>
      <c r="V44" s="195" t="n"/>
    </row>
    <row customHeight="1" ht="15" r="45" s="333" spans="1:26">
      <c r="A45" s="309" t="n">
        <v>51</v>
      </c>
      <c r="B45" s="310" t="n">
        <v>113215104089</v>
      </c>
      <c r="C45" s="311" t="s">
        <v>38</v>
      </c>
      <c r="D45" s="316" t="s">
        <v>390</v>
      </c>
      <c r="E45" s="263" t="s">
        <v>38</v>
      </c>
      <c r="F45" s="263" t="s">
        <v>38</v>
      </c>
      <c r="G45" s="263" t="s">
        <v>38</v>
      </c>
      <c r="H45" s="263" t="s">
        <v>38</v>
      </c>
      <c r="I45" s="263" t="s">
        <v>206</v>
      </c>
      <c r="J45" s="263" t="s">
        <v>36</v>
      </c>
      <c r="K45" s="263" t="s">
        <v>36</v>
      </c>
      <c r="L45" s="263" t="s">
        <v>38</v>
      </c>
      <c r="M45" s="264" t="n">
        <v>22</v>
      </c>
      <c r="N45" s="264">
        <f>IF(S45=0,22-SUMIF(E45:L45,"U*",$E$9:$L$9),0)</f>
        <v/>
      </c>
      <c r="O45" s="265">
        <f>(SUM(VLOOKUP(E45,$Y$10:$Z$16,2)*E$9,VLOOKUP(F45,$Y$10:$Z$16,2)*F$9,VLOOKUP(G45,$Y$10:$Z$16,2)*G$9,VLOOKUP(H45,$Y$10:$Z$16,2)*H$9,VLOOKUP(I45,$Y$10:$Z$16,2)*I$9,VLOOKUP(J45,$Y$10:$Z$16,2)*J$9,VLOOKUP(K45,$Y$10:$Z$16,2)*K$9,VLOOKUP(L45,$Y$10:$Z$16,2)*L$9))</f>
        <v/>
      </c>
      <c r="P45" s="266">
        <f>O45/N45</f>
        <v/>
      </c>
      <c r="Q45" s="267">
        <f>COUNTIF(E45:L45,"U")</f>
        <v/>
      </c>
      <c r="R45" s="172">
        <f>COUNTIF(E45:L45,"UA")</f>
        <v/>
      </c>
      <c r="S45" s="172">
        <f>COUNTIF(E45:L45,"WH")</f>
        <v/>
      </c>
      <c r="T45" s="172" t="n"/>
      <c r="U45" s="268">
        <f>IF(Q45&lt;&gt;0,"FAIL",IF(R45&gt;0,"AB",IF(S45&gt;0,"WH","PASS")))</f>
        <v/>
      </c>
      <c r="V45" s="195" t="n"/>
    </row>
    <row customHeight="1" ht="15" r="46" s="333" spans="1:26">
      <c r="A46" s="309" t="n">
        <v>57</v>
      </c>
      <c r="B46" s="310" t="n">
        <v>113215104094</v>
      </c>
      <c r="C46" s="311" t="s">
        <v>38</v>
      </c>
      <c r="D46" s="316" t="s">
        <v>391</v>
      </c>
      <c r="E46" s="263" t="s">
        <v>38</v>
      </c>
      <c r="F46" s="263" t="s">
        <v>205</v>
      </c>
      <c r="G46" s="263" t="s">
        <v>206</v>
      </c>
      <c r="H46" s="263" t="s">
        <v>38</v>
      </c>
      <c r="I46" s="263" t="s">
        <v>206</v>
      </c>
      <c r="J46" s="263" t="s">
        <v>203</v>
      </c>
      <c r="K46" s="263" t="s">
        <v>36</v>
      </c>
      <c r="L46" s="263" t="s">
        <v>38</v>
      </c>
      <c r="M46" s="264" t="n">
        <v>22</v>
      </c>
      <c r="N46" s="264">
        <f>IF(S46=0,22-SUMIF(E46:L46,"U*",$E$9:$L$9),0)</f>
        <v/>
      </c>
      <c r="O46" s="265">
        <f>(SUM(VLOOKUP(E46,$Y$10:$Z$16,2)*E$9,VLOOKUP(F46,$Y$10:$Z$16,2)*F$9,VLOOKUP(G46,$Y$10:$Z$16,2)*G$9,VLOOKUP(H46,$Y$10:$Z$16,2)*H$9,VLOOKUP(I46,$Y$10:$Z$16,2)*I$9,VLOOKUP(J46,$Y$10:$Z$16,2)*J$9,VLOOKUP(K46,$Y$10:$Z$16,2)*K$9,VLOOKUP(L46,$Y$10:$Z$16,2)*L$9))</f>
        <v/>
      </c>
      <c r="P46" s="266">
        <f>O46/N46</f>
        <v/>
      </c>
      <c r="Q46" s="267">
        <f>COUNTIF(E46:L46,"U")</f>
        <v/>
      </c>
      <c r="R46" s="172">
        <f>COUNTIF(E46:L46,"UA")</f>
        <v/>
      </c>
      <c r="S46" s="172">
        <f>COUNTIF(E46:L46,"WH")</f>
        <v/>
      </c>
      <c r="T46" s="172" t="n"/>
      <c r="U46" s="268">
        <f>IF(Q46&lt;&gt;0,"FAIL",IF(R46&gt;0,"AB",IF(S46&gt;0,"WH","PASS")))</f>
        <v/>
      </c>
      <c r="V46" s="195" t="n"/>
    </row>
    <row customHeight="1" ht="15" r="47" s="333" spans="1:26">
      <c r="A47" s="309" t="n">
        <v>55</v>
      </c>
      <c r="B47" s="310" t="n">
        <v>113215104096</v>
      </c>
      <c r="C47" s="311" t="s">
        <v>38</v>
      </c>
      <c r="D47" s="316" t="s">
        <v>392</v>
      </c>
      <c r="E47" s="263" t="s">
        <v>38</v>
      </c>
      <c r="F47" s="263" t="s">
        <v>38</v>
      </c>
      <c r="G47" s="263" t="s">
        <v>38</v>
      </c>
      <c r="H47" s="263" t="s">
        <v>38</v>
      </c>
      <c r="I47" s="263" t="s">
        <v>37</v>
      </c>
      <c r="J47" s="263" t="s">
        <v>203</v>
      </c>
      <c r="K47" s="263" t="s">
        <v>203</v>
      </c>
      <c r="L47" s="263" t="s">
        <v>38</v>
      </c>
      <c r="M47" s="264" t="n">
        <v>22</v>
      </c>
      <c r="N47" s="264">
        <f>IF(S47=0,22-SUMIF(E47:L47,"U*",$E$9:$L$9),0)</f>
        <v/>
      </c>
      <c r="O47" s="265">
        <f>(SUM(VLOOKUP(E47,$Y$10:$Z$16,2)*E$9,VLOOKUP(F47,$Y$10:$Z$16,2)*F$9,VLOOKUP(G47,$Y$10:$Z$16,2)*G$9,VLOOKUP(H47,$Y$10:$Z$16,2)*H$9,VLOOKUP(I47,$Y$10:$Z$16,2)*I$9,VLOOKUP(J47,$Y$10:$Z$16,2)*J$9,VLOOKUP(K47,$Y$10:$Z$16,2)*K$9,VLOOKUP(L47,$Y$10:$Z$16,2)*L$9))</f>
        <v/>
      </c>
      <c r="P47" s="266">
        <f>O47/N47</f>
        <v/>
      </c>
      <c r="Q47" s="267">
        <f>COUNTIF(E47:L47,"U")</f>
        <v/>
      </c>
      <c r="R47" s="172">
        <f>COUNTIF(E47:L47,"UA")</f>
        <v/>
      </c>
      <c r="S47" s="172">
        <f>COUNTIF(E47:L47,"WH")</f>
        <v/>
      </c>
      <c r="T47" s="172" t="n"/>
      <c r="U47" s="268">
        <f>IF(Q47&lt;&gt;0,"FAIL",IF(R47&gt;0,"AB",IF(S47&gt;0,"WH","PASS")))</f>
        <v/>
      </c>
      <c r="V47" s="195" t="n"/>
    </row>
    <row customHeight="1" ht="15" r="48" s="333" spans="1:26">
      <c r="A48" s="309" t="n">
        <v>18</v>
      </c>
      <c r="B48" s="310" t="n">
        <v>113215104097</v>
      </c>
      <c r="C48" s="311" t="s">
        <v>38</v>
      </c>
      <c r="D48" s="315" t="s">
        <v>393</v>
      </c>
      <c r="E48" s="263" t="s">
        <v>37</v>
      </c>
      <c r="F48" s="263" t="s">
        <v>208</v>
      </c>
      <c r="G48" s="263" t="s">
        <v>36</v>
      </c>
      <c r="H48" s="263" t="s">
        <v>37</v>
      </c>
      <c r="I48" s="263" t="s">
        <v>37</v>
      </c>
      <c r="J48" s="263" t="s">
        <v>203</v>
      </c>
      <c r="K48" s="263" t="s">
        <v>203</v>
      </c>
      <c r="L48" s="263" t="s">
        <v>37</v>
      </c>
      <c r="M48" s="264" t="n">
        <v>22</v>
      </c>
      <c r="N48" s="264">
        <f>IF(S48=0,22-SUMIF(E48:L48,"U*",$E$9:$L$9),0)</f>
        <v/>
      </c>
      <c r="O48" s="265">
        <f>(SUM(VLOOKUP(E48,$Y$10:$Z$16,2)*E$9,VLOOKUP(F48,$Y$10:$Z$16,2)*F$9,VLOOKUP(G48,$Y$10:$Z$16,2)*G$9,VLOOKUP(H48,$Y$10:$Z$16,2)*H$9,VLOOKUP(I48,$Y$10:$Z$16,2)*I$9,VLOOKUP(J48,$Y$10:$Z$16,2)*J$9,VLOOKUP(K48,$Y$10:$Z$16,2)*K$9,VLOOKUP(L48,$Y$10:$Z$16,2)*L$9))</f>
        <v/>
      </c>
      <c r="P48" s="266">
        <f>O48/N48</f>
        <v/>
      </c>
      <c r="Q48" s="267">
        <f>COUNTIF(E48:L48,"U")</f>
        <v/>
      </c>
      <c r="R48" s="172">
        <f>COUNTIF(E48:L48,"UA")</f>
        <v/>
      </c>
      <c r="S48" s="172">
        <f>COUNTIF(E48:L48,"WH")</f>
        <v/>
      </c>
      <c r="T48" s="172" t="n"/>
      <c r="U48" s="268">
        <f>IF(Q48&lt;&gt;0,"FAIL",IF(R48&gt;0,"AB",IF(S48&gt;0,"WH","PASS")))</f>
        <v/>
      </c>
      <c r="V48" s="195" t="n"/>
    </row>
    <row customHeight="1" ht="15" r="49" s="333" spans="1:26">
      <c r="A49" s="309" t="n">
        <v>26</v>
      </c>
      <c r="B49" s="310" t="n">
        <v>113215104103</v>
      </c>
      <c r="C49" s="311" t="s">
        <v>38</v>
      </c>
      <c r="D49" s="315" t="s">
        <v>394</v>
      </c>
      <c r="E49" s="263" t="s">
        <v>37</v>
      </c>
      <c r="F49" s="263" t="s">
        <v>38</v>
      </c>
      <c r="G49" s="263" t="s">
        <v>208</v>
      </c>
      <c r="H49" s="263" t="s">
        <v>38</v>
      </c>
      <c r="I49" s="263" t="s">
        <v>38</v>
      </c>
      <c r="J49" s="263" t="s">
        <v>203</v>
      </c>
      <c r="K49" s="263" t="s">
        <v>203</v>
      </c>
      <c r="L49" s="263" t="s">
        <v>37</v>
      </c>
      <c r="M49" s="264" t="n">
        <v>22</v>
      </c>
      <c r="N49" s="264">
        <f>IF(S49=0,22-SUMIF(E49:L49,"U*",$E$9:$L$9),0)</f>
        <v/>
      </c>
      <c r="O49" s="265">
        <f>(SUM(VLOOKUP(E49,$Y$10:$Z$16,2)*E$9,VLOOKUP(F49,$Y$10:$Z$16,2)*F$9,VLOOKUP(G49,$Y$10:$Z$16,2)*G$9,VLOOKUP(H49,$Y$10:$Z$16,2)*H$9,VLOOKUP(I49,$Y$10:$Z$16,2)*I$9,VLOOKUP(J49,$Y$10:$Z$16,2)*J$9,VLOOKUP(K49,$Y$10:$Z$16,2)*K$9,VLOOKUP(L49,$Y$10:$Z$16,2)*L$9))</f>
        <v/>
      </c>
      <c r="P49" s="266">
        <f>O49/N49</f>
        <v/>
      </c>
      <c r="Q49" s="267">
        <f>COUNTIF(E49:L49,"U")</f>
        <v/>
      </c>
      <c r="R49" s="172">
        <f>COUNTIF(E49:L49,"UA")</f>
        <v/>
      </c>
      <c r="S49" s="172">
        <f>COUNTIF(E49:L49,"WH")</f>
        <v/>
      </c>
      <c r="T49" s="172" t="n"/>
      <c r="U49" s="268">
        <f>IF(Q49&lt;&gt;0,"FAIL",IF(R49&gt;0,"AB",IF(S49&gt;0,"WH","PASS")))</f>
        <v/>
      </c>
      <c r="V49" s="195" t="n"/>
    </row>
    <row customHeight="1" ht="15" r="50" s="333" spans="1:26">
      <c r="A50" s="309" t="n">
        <v>23</v>
      </c>
      <c r="B50" s="310" t="n">
        <v>113215104106</v>
      </c>
      <c r="C50" s="311" t="s">
        <v>38</v>
      </c>
      <c r="D50" s="315" t="s">
        <v>395</v>
      </c>
      <c r="E50" s="263" t="s">
        <v>37</v>
      </c>
      <c r="F50" s="263" t="s">
        <v>37</v>
      </c>
      <c r="G50" s="263" t="s">
        <v>38</v>
      </c>
      <c r="H50" s="263" t="s">
        <v>208</v>
      </c>
      <c r="I50" s="263" t="s">
        <v>38</v>
      </c>
      <c r="J50" s="263" t="s">
        <v>203</v>
      </c>
      <c r="K50" s="263" t="s">
        <v>203</v>
      </c>
      <c r="L50" s="263" t="s">
        <v>37</v>
      </c>
      <c r="M50" s="264" t="n">
        <v>22</v>
      </c>
      <c r="N50" s="264">
        <f>IF(S50=0,22-SUMIF(E50:L50,"U*",$E$9:$L$9),0)</f>
        <v/>
      </c>
      <c r="O50" s="265">
        <f>(SUM(VLOOKUP(E50,$Y$10:$Z$16,2)*E$9,VLOOKUP(F50,$Y$10:$Z$16,2)*F$9,VLOOKUP(G50,$Y$10:$Z$16,2)*G$9,VLOOKUP(H50,$Y$10:$Z$16,2)*H$9,VLOOKUP(I50,$Y$10:$Z$16,2)*I$9,VLOOKUP(J50,$Y$10:$Z$16,2)*J$9,VLOOKUP(K50,$Y$10:$Z$16,2)*K$9,VLOOKUP(L50,$Y$10:$Z$16,2)*L$9))</f>
        <v/>
      </c>
      <c r="P50" s="266">
        <f>O50/N50</f>
        <v/>
      </c>
      <c r="Q50" s="267">
        <f>COUNTIF(E50:L50,"U")</f>
        <v/>
      </c>
      <c r="R50" s="172">
        <f>COUNTIF(E50:L50,"UA")</f>
        <v/>
      </c>
      <c r="S50" s="172">
        <f>COUNTIF(E50:L50,"WH")</f>
        <v/>
      </c>
      <c r="T50" s="172" t="n"/>
      <c r="U50" s="268">
        <f>IF(Q50&lt;&gt;0,"FAIL",IF(R50&gt;0,"AB",IF(S50&gt;0,"WH","PASS")))</f>
        <v/>
      </c>
      <c r="V50" s="195" t="n"/>
    </row>
    <row customHeight="1" ht="15" r="51" s="333" spans="1:26">
      <c r="A51" s="309" t="n">
        <v>9</v>
      </c>
      <c r="B51" s="310" t="n">
        <v>113215104108</v>
      </c>
      <c r="C51" s="311" t="s">
        <v>38</v>
      </c>
      <c r="D51" s="315" t="s">
        <v>396</v>
      </c>
      <c r="E51" s="263" t="s">
        <v>38</v>
      </c>
      <c r="F51" s="263" t="s">
        <v>38</v>
      </c>
      <c r="G51" s="263" t="s">
        <v>38</v>
      </c>
      <c r="H51" s="263" t="s">
        <v>208</v>
      </c>
      <c r="I51" s="263" t="s">
        <v>37</v>
      </c>
      <c r="J51" s="263" t="s">
        <v>203</v>
      </c>
      <c r="K51" s="263" t="s">
        <v>203</v>
      </c>
      <c r="L51" s="263" t="s">
        <v>37</v>
      </c>
      <c r="M51" s="264" t="n">
        <v>22</v>
      </c>
      <c r="N51" s="264">
        <f>IF(S51=0,22-SUMIF(E51:L51,"U*",$E$9:$L$9),0)</f>
        <v/>
      </c>
      <c r="O51" s="265">
        <f>(SUM(VLOOKUP(E51,$Y$10:$Z$16,2)*E$9,VLOOKUP(F51,$Y$10:$Z$16,2)*F$9,VLOOKUP(G51,$Y$10:$Z$16,2)*G$9,VLOOKUP(H51,$Y$10:$Z$16,2)*H$9,VLOOKUP(I51,$Y$10:$Z$16,2)*I$9,VLOOKUP(J51,$Y$10:$Z$16,2)*J$9,VLOOKUP(K51,$Y$10:$Z$16,2)*K$9,VLOOKUP(L51,$Y$10:$Z$16,2)*L$9))</f>
        <v/>
      </c>
      <c r="P51" s="266">
        <f>O51/N51</f>
        <v/>
      </c>
      <c r="Q51" s="267">
        <f>COUNTIF(E51:L51,"U")</f>
        <v/>
      </c>
      <c r="R51" s="172">
        <f>COUNTIF(E51:L51,"UA")</f>
        <v/>
      </c>
      <c r="S51" s="172">
        <f>COUNTIF(E51:L51,"WH")</f>
        <v/>
      </c>
      <c r="T51" s="172" t="n"/>
      <c r="U51" s="268">
        <f>IF(Q51&lt;&gt;0,"FAIL",IF(R51&gt;0,"AB",IF(S51&gt;0,"WH","PASS")))</f>
        <v/>
      </c>
      <c r="V51" s="195" t="n"/>
    </row>
    <row customHeight="1" ht="15" r="52" s="333" spans="1:26">
      <c r="A52" s="309" t="n">
        <v>2</v>
      </c>
      <c r="B52" s="310" t="n">
        <v>113215104115</v>
      </c>
      <c r="C52" s="311" t="s">
        <v>38</v>
      </c>
      <c r="D52" s="315" t="s">
        <v>397</v>
      </c>
      <c r="E52" s="263" t="s">
        <v>38</v>
      </c>
      <c r="F52" s="263" t="s">
        <v>36</v>
      </c>
      <c r="G52" s="263" t="s">
        <v>38</v>
      </c>
      <c r="H52" s="263" t="s">
        <v>37</v>
      </c>
      <c r="I52" s="263" t="s">
        <v>36</v>
      </c>
      <c r="J52" s="263" t="s">
        <v>203</v>
      </c>
      <c r="K52" s="263" t="s">
        <v>203</v>
      </c>
      <c r="L52" s="263" t="s">
        <v>38</v>
      </c>
      <c r="M52" s="264" t="n">
        <v>22</v>
      </c>
      <c r="N52" s="264">
        <f>IF(S52=0,22-SUMIF(E52:L52,"U*",$E$9:$L$9),0)</f>
        <v/>
      </c>
      <c r="O52" s="265">
        <f>(SUM(VLOOKUP(E52,$Y$10:$Z$16,2)*E$9,VLOOKUP(F52,$Y$10:$Z$16,2)*F$9,VLOOKUP(G52,$Y$10:$Z$16,2)*G$9,VLOOKUP(H52,$Y$10:$Z$16,2)*H$9,VLOOKUP(I52,$Y$10:$Z$16,2)*I$9,VLOOKUP(J52,$Y$10:$Z$16,2)*J$9,VLOOKUP(K52,$Y$10:$Z$16,2)*K$9,VLOOKUP(L52,$Y$10:$Z$16,2)*L$9))</f>
        <v/>
      </c>
      <c r="P52" s="266">
        <f>O52/N52</f>
        <v/>
      </c>
      <c r="Q52" s="267">
        <f>COUNTIF(E52:L52,"U")</f>
        <v/>
      </c>
      <c r="R52" s="172">
        <f>COUNTIF(E52:L52,"UA")</f>
        <v/>
      </c>
      <c r="S52" s="172">
        <f>COUNTIF(E52:L52,"WH")</f>
        <v/>
      </c>
      <c r="T52" s="172" t="n"/>
      <c r="U52" s="268">
        <f>IF(Q52&lt;&gt;0,"FAIL",IF(R52&gt;0,"AB",IF(S52&gt;0,"WH","PASS")))</f>
        <v/>
      </c>
      <c r="V52" s="272" t="n"/>
    </row>
    <row customHeight="1" ht="15" r="53" s="333" spans="1:26">
      <c r="A53" s="309" t="n">
        <v>7</v>
      </c>
      <c r="B53" s="310" t="n">
        <v>113215104121</v>
      </c>
      <c r="C53" s="311" t="s">
        <v>38</v>
      </c>
      <c r="D53" s="315" t="s">
        <v>398</v>
      </c>
      <c r="E53" s="263" t="s">
        <v>37</v>
      </c>
      <c r="F53" s="263" t="s">
        <v>37</v>
      </c>
      <c r="G53" s="263" t="s">
        <v>36</v>
      </c>
      <c r="H53" s="263" t="s">
        <v>36</v>
      </c>
      <c r="I53" s="263" t="s">
        <v>36</v>
      </c>
      <c r="J53" s="263" t="s">
        <v>203</v>
      </c>
      <c r="K53" s="263" t="s">
        <v>203</v>
      </c>
      <c r="L53" s="263" t="s">
        <v>37</v>
      </c>
      <c r="M53" s="264" t="n">
        <v>22</v>
      </c>
      <c r="N53" s="264">
        <f>IF(S53=0,22-SUMIF(E53:L53,"U*",$E$9:$L$9),0)</f>
        <v/>
      </c>
      <c r="O53" s="265">
        <f>(SUM(VLOOKUP(E53,$Y$10:$Z$16,2)*E$9,VLOOKUP(F53,$Y$10:$Z$16,2)*F$9,VLOOKUP(G53,$Y$10:$Z$16,2)*G$9,VLOOKUP(H53,$Y$10:$Z$16,2)*H$9,VLOOKUP(I53,$Y$10:$Z$16,2)*I$9,VLOOKUP(J53,$Y$10:$Z$16,2)*J$9,VLOOKUP(K53,$Y$10:$Z$16,2)*K$9,VLOOKUP(L53,$Y$10:$Z$16,2)*L$9))</f>
        <v/>
      </c>
      <c r="P53" s="266">
        <f>O53/N53</f>
        <v/>
      </c>
      <c r="Q53" s="267">
        <f>COUNTIF(E53:L53,"U")</f>
        <v/>
      </c>
      <c r="R53" s="172">
        <f>COUNTIF(E53:L53,"UA")</f>
        <v/>
      </c>
      <c r="S53" s="172">
        <f>COUNTIF(E53:L53,"WH")</f>
        <v/>
      </c>
      <c r="T53" s="172" t="n"/>
      <c r="U53" s="268">
        <f>IF(Q53&lt;&gt;0,"FAIL",IF(R53&gt;0,"AB",IF(S53&gt;0,"WH","PASS")))</f>
        <v/>
      </c>
      <c r="V53" s="195" t="n"/>
    </row>
    <row customHeight="1" ht="15" r="54" s="333" spans="1:26">
      <c r="A54" s="309" t="n">
        <v>39</v>
      </c>
      <c r="B54" s="310" t="n">
        <v>113215104124</v>
      </c>
      <c r="C54" s="311" t="s">
        <v>38</v>
      </c>
      <c r="D54" s="315" t="s">
        <v>399</v>
      </c>
      <c r="E54" s="263" t="s">
        <v>38</v>
      </c>
      <c r="F54" s="263" t="s">
        <v>208</v>
      </c>
      <c r="G54" s="263" t="s">
        <v>205</v>
      </c>
      <c r="H54" s="263" t="s">
        <v>38</v>
      </c>
      <c r="I54" s="263" t="s">
        <v>37</v>
      </c>
      <c r="J54" s="263" t="s">
        <v>36</v>
      </c>
      <c r="K54" s="263" t="s">
        <v>36</v>
      </c>
      <c r="L54" s="263" t="s">
        <v>38</v>
      </c>
      <c r="M54" s="264" t="n">
        <v>22</v>
      </c>
      <c r="N54" s="264">
        <f>IF(S54=0,22-SUMIF(E54:L54,"U*",$E$9:$L$9),0)</f>
        <v/>
      </c>
      <c r="O54" s="265">
        <f>(SUM(VLOOKUP(E54,$Y$10:$Z$16,2)*E$9,VLOOKUP(F54,$Y$10:$Z$16,2)*F$9,VLOOKUP(G54,$Y$10:$Z$16,2)*G$9,VLOOKUP(H54,$Y$10:$Z$16,2)*H$9,VLOOKUP(I54,$Y$10:$Z$16,2)*I$9,VLOOKUP(J54,$Y$10:$Z$16,2)*J$9,VLOOKUP(K54,$Y$10:$Z$16,2)*K$9,VLOOKUP(L54,$Y$10:$Z$16,2)*L$9))</f>
        <v/>
      </c>
      <c r="P54" s="266">
        <f>O54/N54</f>
        <v/>
      </c>
      <c r="Q54" s="267">
        <f>COUNTIF(E54:L54,"U")</f>
        <v/>
      </c>
      <c r="R54" s="172">
        <f>COUNTIF(E54:L54,"UA")</f>
        <v/>
      </c>
      <c r="S54" s="172">
        <f>COUNTIF(E54:L54,"WH")</f>
        <v/>
      </c>
      <c r="T54" s="172" t="n"/>
      <c r="U54" s="268">
        <f>IF(Q54&lt;&gt;0,"FAIL",IF(R54&gt;0,"AB",IF(S54&gt;0,"WH","PASS")))</f>
        <v/>
      </c>
      <c r="V54" s="195" t="n"/>
    </row>
    <row customHeight="1" ht="15" r="55" s="333" spans="1:26">
      <c r="A55" s="309" t="n">
        <v>59</v>
      </c>
      <c r="B55" s="310" t="n">
        <v>113215104125</v>
      </c>
      <c r="C55" s="311" t="s">
        <v>38</v>
      </c>
      <c r="D55" s="316" t="s">
        <v>400</v>
      </c>
      <c r="E55" s="263" t="s">
        <v>208</v>
      </c>
      <c r="F55" s="263" t="s">
        <v>206</v>
      </c>
      <c r="G55" s="263" t="s">
        <v>206</v>
      </c>
      <c r="H55" s="263" t="s">
        <v>206</v>
      </c>
      <c r="I55" s="263" t="s">
        <v>206</v>
      </c>
      <c r="J55" s="263" t="s">
        <v>37</v>
      </c>
      <c r="K55" s="263" t="s">
        <v>38</v>
      </c>
      <c r="L55" s="263" t="s">
        <v>205</v>
      </c>
      <c r="M55" s="264" t="n">
        <v>22</v>
      </c>
      <c r="N55" s="264">
        <f>IF(S55=0,22-SUMIF(E55:L55,"U*",$E$9:$L$9),0)</f>
        <v/>
      </c>
      <c r="O55" s="265">
        <f>(SUM(VLOOKUP(E55,$Y$10:$Z$16,2)*E$9,VLOOKUP(F55,$Y$10:$Z$16,2)*F$9,VLOOKUP(G55,$Y$10:$Z$16,2)*G$9,VLOOKUP(H55,$Y$10:$Z$16,2)*H$9,VLOOKUP(I55,$Y$10:$Z$16,2)*I$9,VLOOKUP(J55,$Y$10:$Z$16,2)*J$9,VLOOKUP(K55,$Y$10:$Z$16,2)*K$9,VLOOKUP(L55,$Y$10:$Z$16,2)*L$9))</f>
        <v/>
      </c>
      <c r="P55" s="266">
        <f>O55/N55</f>
        <v/>
      </c>
      <c r="Q55" s="267">
        <f>COUNTIF(E55:L55,"U")</f>
        <v/>
      </c>
      <c r="R55" s="172">
        <f>COUNTIF(E55:L55,"UA")</f>
        <v/>
      </c>
      <c r="S55" s="172">
        <f>COUNTIF(E55:L55,"WH")</f>
        <v/>
      </c>
      <c r="T55" s="172" t="n"/>
      <c r="U55" s="268">
        <f>IF(Q55&lt;&gt;0,"FAIL",IF(R55&gt;0,"AB",IF(S55&gt;0,"WH","PASS")))</f>
        <v/>
      </c>
      <c r="V55" s="195" t="n"/>
    </row>
    <row customHeight="1" ht="15" r="56" s="333" spans="1:26">
      <c r="A56" s="309" t="n">
        <v>15</v>
      </c>
      <c r="B56" s="310" t="n">
        <v>113215104131</v>
      </c>
      <c r="C56" s="311" t="s">
        <v>38</v>
      </c>
      <c r="D56" s="315" t="s">
        <v>401</v>
      </c>
      <c r="E56" s="263" t="s">
        <v>37</v>
      </c>
      <c r="F56" s="263" t="s">
        <v>38</v>
      </c>
      <c r="G56" s="263" t="s">
        <v>38</v>
      </c>
      <c r="H56" s="263" t="s">
        <v>37</v>
      </c>
      <c r="I56" s="263" t="s">
        <v>37</v>
      </c>
      <c r="J56" s="263" t="s">
        <v>203</v>
      </c>
      <c r="K56" s="263" t="s">
        <v>203</v>
      </c>
      <c r="L56" s="263" t="s">
        <v>38</v>
      </c>
      <c r="M56" s="264" t="n">
        <v>22</v>
      </c>
      <c r="N56" s="264">
        <f>IF(S56=0,22-SUMIF(E56:L56,"U*",$E$9:$L$9),0)</f>
        <v/>
      </c>
      <c r="O56" s="265">
        <f>(SUM(VLOOKUP(E56,$Y$10:$Z$16,2)*E$9,VLOOKUP(F56,$Y$10:$Z$16,2)*F$9,VLOOKUP(G56,$Y$10:$Z$16,2)*G$9,VLOOKUP(H56,$Y$10:$Z$16,2)*H$9,VLOOKUP(I56,$Y$10:$Z$16,2)*I$9,VLOOKUP(J56,$Y$10:$Z$16,2)*J$9,VLOOKUP(K56,$Y$10:$Z$16,2)*K$9,VLOOKUP(L56,$Y$10:$Z$16,2)*L$9))</f>
        <v/>
      </c>
      <c r="P56" s="266">
        <f>O56/N56</f>
        <v/>
      </c>
      <c r="Q56" s="267">
        <f>COUNTIF(E56:L56,"U")</f>
        <v/>
      </c>
      <c r="R56" s="172">
        <f>COUNTIF(E56:L56,"UA")</f>
        <v/>
      </c>
      <c r="S56" s="172">
        <f>COUNTIF(E56:L56,"WH")</f>
        <v/>
      </c>
      <c r="T56" s="172" t="n"/>
      <c r="U56" s="268">
        <f>IF(Q56&lt;&gt;0,"FAIL",IF(R56&gt;0,"AB",IF(S56&gt;0,"WH","PASS")))</f>
        <v/>
      </c>
      <c r="V56" s="195" t="n"/>
    </row>
    <row customHeight="1" ht="15" r="57" s="333" spans="1:26">
      <c r="A57" s="309" t="n">
        <v>16</v>
      </c>
      <c r="B57" s="310" t="n">
        <v>113215104136</v>
      </c>
      <c r="C57" s="311" t="s">
        <v>38</v>
      </c>
      <c r="D57" s="315" t="s">
        <v>402</v>
      </c>
      <c r="E57" s="263" t="s">
        <v>38</v>
      </c>
      <c r="F57" s="263" t="s">
        <v>37</v>
      </c>
      <c r="G57" s="263" t="s">
        <v>38</v>
      </c>
      <c r="H57" s="263" t="s">
        <v>37</v>
      </c>
      <c r="I57" s="263" t="s">
        <v>208</v>
      </c>
      <c r="J57" s="263" t="s">
        <v>203</v>
      </c>
      <c r="K57" s="263" t="s">
        <v>203</v>
      </c>
      <c r="L57" s="263" t="s">
        <v>36</v>
      </c>
      <c r="M57" s="264" t="n">
        <v>22</v>
      </c>
      <c r="N57" s="264">
        <f>IF(S57=0,22-SUMIF(E57:L57,"U*",$E$9:$L$9),0)</f>
        <v/>
      </c>
      <c r="O57" s="265">
        <f>(SUM(VLOOKUP(E57,$Y$10:$Z$16,2)*E$9,VLOOKUP(F57,$Y$10:$Z$16,2)*F$9,VLOOKUP(G57,$Y$10:$Z$16,2)*G$9,VLOOKUP(H57,$Y$10:$Z$16,2)*H$9,VLOOKUP(I57,$Y$10:$Z$16,2)*I$9,VLOOKUP(J57,$Y$10:$Z$16,2)*J$9,VLOOKUP(K57,$Y$10:$Z$16,2)*K$9,VLOOKUP(L57,$Y$10:$Z$16,2)*L$9))</f>
        <v/>
      </c>
      <c r="P57" s="266">
        <f>O57/N57</f>
        <v/>
      </c>
      <c r="Q57" s="267">
        <f>COUNTIF(E57:L57,"U")</f>
        <v/>
      </c>
      <c r="R57" s="172">
        <f>COUNTIF(E57:L57,"UA")</f>
        <v/>
      </c>
      <c r="S57" s="172">
        <f>COUNTIF(E57:L57,"WH")</f>
        <v/>
      </c>
      <c r="T57" s="172" t="n"/>
      <c r="U57" s="268">
        <f>IF(Q57&lt;&gt;0,"FAIL",IF(R57&gt;0,"AB",IF(S57&gt;0,"WH","PASS")))</f>
        <v/>
      </c>
      <c r="V57" s="195" t="n"/>
    </row>
    <row customHeight="1" ht="15" r="58" s="333" spans="1:26">
      <c r="A58" s="309" t="n">
        <v>10</v>
      </c>
      <c r="B58" s="310" t="n">
        <v>113215104138</v>
      </c>
      <c r="C58" s="311" t="s">
        <v>38</v>
      </c>
      <c r="D58" s="315" t="s">
        <v>403</v>
      </c>
      <c r="E58" s="263" t="s">
        <v>38</v>
      </c>
      <c r="F58" s="263" t="s">
        <v>37</v>
      </c>
      <c r="G58" s="263" t="s">
        <v>38</v>
      </c>
      <c r="H58" s="263" t="s">
        <v>38</v>
      </c>
      <c r="I58" s="263" t="s">
        <v>38</v>
      </c>
      <c r="J58" s="263" t="s">
        <v>203</v>
      </c>
      <c r="K58" s="263" t="s">
        <v>203</v>
      </c>
      <c r="L58" s="263" t="s">
        <v>36</v>
      </c>
      <c r="M58" s="264" t="n">
        <v>22</v>
      </c>
      <c r="N58" s="264">
        <f>IF(S58=0,22-SUMIF(E58:L58,"U*",$E$9:$L$9),0)</f>
        <v/>
      </c>
      <c r="O58" s="265">
        <f>(SUM(VLOOKUP(E58,$Y$10:$Z$16,2)*E$9,VLOOKUP(F58,$Y$10:$Z$16,2)*F$9,VLOOKUP(G58,$Y$10:$Z$16,2)*G$9,VLOOKUP(H58,$Y$10:$Z$16,2)*H$9,VLOOKUP(I58,$Y$10:$Z$16,2)*I$9,VLOOKUP(J58,$Y$10:$Z$16,2)*J$9,VLOOKUP(K58,$Y$10:$Z$16,2)*K$9,VLOOKUP(L58,$Y$10:$Z$16,2)*L$9))</f>
        <v/>
      </c>
      <c r="P58" s="266">
        <f>O58/N58</f>
        <v/>
      </c>
      <c r="Q58" s="267">
        <f>COUNTIF(E58:L58,"U")</f>
        <v/>
      </c>
      <c r="R58" s="172">
        <f>COUNTIF(E58:L58,"UA")</f>
        <v/>
      </c>
      <c r="S58" s="172">
        <f>COUNTIF(E58:L58,"WH")</f>
        <v/>
      </c>
      <c r="T58" s="172" t="n"/>
      <c r="U58" s="268">
        <f>IF(Q58&lt;&gt;0,"FAIL",IF(R58&gt;0,"AB",IF(S58&gt;0,"WH","PASS")))</f>
        <v/>
      </c>
      <c r="V58" s="195" t="n"/>
    </row>
    <row customHeight="1" ht="15" r="59" s="333" spans="1:26">
      <c r="A59" s="309" t="n">
        <v>45</v>
      </c>
      <c r="B59" s="310" t="n">
        <v>113215104150</v>
      </c>
      <c r="C59" s="311" t="s">
        <v>38</v>
      </c>
      <c r="D59" s="315" t="s">
        <v>404</v>
      </c>
      <c r="E59" s="263" t="s">
        <v>38</v>
      </c>
      <c r="F59" s="263" t="s">
        <v>206</v>
      </c>
      <c r="G59" s="263" t="s">
        <v>37</v>
      </c>
      <c r="H59" s="263" t="s">
        <v>38</v>
      </c>
      <c r="I59" s="263" t="s">
        <v>206</v>
      </c>
      <c r="J59" s="263" t="s">
        <v>36</v>
      </c>
      <c r="K59" s="263" t="s">
        <v>36</v>
      </c>
      <c r="L59" s="263" t="s">
        <v>206</v>
      </c>
      <c r="M59" s="264" t="n">
        <v>22</v>
      </c>
      <c r="N59" s="264">
        <f>IF(S59=0,22-SUMIF(E59:L59,"U*",$E$9:$L$9),0)</f>
        <v/>
      </c>
      <c r="O59" s="265">
        <f>(SUM(VLOOKUP(E59,$Y$10:$Z$16,2)*E$9,VLOOKUP(F59,$Y$10:$Z$16,2)*F$9,VLOOKUP(G59,$Y$10:$Z$16,2)*G$9,VLOOKUP(H59,$Y$10:$Z$16,2)*H$9,VLOOKUP(I59,$Y$10:$Z$16,2)*I$9,VLOOKUP(J59,$Y$10:$Z$16,2)*J$9,VLOOKUP(K59,$Y$10:$Z$16,2)*K$9,VLOOKUP(L59,$Y$10:$Z$16,2)*L$9))</f>
        <v/>
      </c>
      <c r="P59" s="266">
        <f>O59/N59</f>
        <v/>
      </c>
      <c r="Q59" s="267">
        <f>COUNTIF(E59:L59,"U")</f>
        <v/>
      </c>
      <c r="R59" s="172">
        <f>COUNTIF(E59:L59,"UA")</f>
        <v/>
      </c>
      <c r="S59" s="172">
        <f>COUNTIF(E59:L59,"WH")</f>
        <v/>
      </c>
      <c r="T59" s="172" t="n"/>
      <c r="U59" s="268">
        <f>IF(Q59&lt;&gt;0,"FAIL",IF(R59&gt;0,"AB",IF(S59&gt;0,"WH","PASS")))</f>
        <v/>
      </c>
      <c r="V59" s="195" t="n"/>
    </row>
    <row customHeight="1" ht="15" r="60" s="333" spans="1:26">
      <c r="A60" s="309" t="n">
        <v>21</v>
      </c>
      <c r="B60" s="310" t="n">
        <v>113215104152</v>
      </c>
      <c r="C60" s="311" t="s">
        <v>38</v>
      </c>
      <c r="D60" s="315" t="s">
        <v>405</v>
      </c>
      <c r="E60" s="263" t="s">
        <v>38</v>
      </c>
      <c r="F60" s="263" t="s">
        <v>208</v>
      </c>
      <c r="G60" s="263" t="s">
        <v>206</v>
      </c>
      <c r="H60" s="263" t="s">
        <v>37</v>
      </c>
      <c r="I60" s="263" t="s">
        <v>37</v>
      </c>
      <c r="J60" s="263" t="s">
        <v>203</v>
      </c>
      <c r="K60" s="263" t="s">
        <v>203</v>
      </c>
      <c r="L60" s="263" t="s">
        <v>206</v>
      </c>
      <c r="M60" s="264" t="n">
        <v>22</v>
      </c>
      <c r="N60" s="264">
        <f>IF(S60=0,22-SUMIF(E60:L60,"U*",$E$9:$L$9),0)</f>
        <v/>
      </c>
      <c r="O60" s="265">
        <f>(SUM(VLOOKUP(E60,$Y$10:$Z$16,2)*E$9,VLOOKUP(F60,$Y$10:$Z$16,2)*F$9,VLOOKUP(G60,$Y$10:$Z$16,2)*G$9,VLOOKUP(H60,$Y$10:$Z$16,2)*H$9,VLOOKUP(I60,$Y$10:$Z$16,2)*I$9,VLOOKUP(J60,$Y$10:$Z$16,2)*J$9,VLOOKUP(K60,$Y$10:$Z$16,2)*K$9,VLOOKUP(L60,$Y$10:$Z$16,2)*L$9))</f>
        <v/>
      </c>
      <c r="P60" s="266">
        <f>O60/N60</f>
        <v/>
      </c>
      <c r="Q60" s="267">
        <f>COUNTIF(E60:L60,"U")</f>
        <v/>
      </c>
      <c r="R60" s="172">
        <f>COUNTIF(E60:L60,"UA")</f>
        <v/>
      </c>
      <c r="S60" s="172">
        <f>COUNTIF(E60:L60,"WH")</f>
        <v/>
      </c>
      <c r="T60" s="172" t="n"/>
      <c r="U60" s="268">
        <f>IF(Q60&lt;&gt;0,"FAIL",IF(R60&gt;0,"AB",IF(S60&gt;0,"WH","PASS")))</f>
        <v/>
      </c>
      <c r="V60" s="273" t="n"/>
    </row>
    <row customHeight="1" ht="15" r="61" s="333" spans="1:26">
      <c r="A61" s="309" t="n">
        <v>29</v>
      </c>
      <c r="B61" s="310" t="n">
        <v>113215104153</v>
      </c>
      <c r="C61" s="311" t="s">
        <v>38</v>
      </c>
      <c r="D61" s="315" t="s">
        <v>406</v>
      </c>
      <c r="E61" s="263" t="s">
        <v>37</v>
      </c>
      <c r="F61" s="263" t="s">
        <v>37</v>
      </c>
      <c r="G61" s="263" t="s">
        <v>37</v>
      </c>
      <c r="H61" s="263" t="s">
        <v>37</v>
      </c>
      <c r="I61" s="263" t="s">
        <v>38</v>
      </c>
      <c r="J61" s="263" t="s">
        <v>203</v>
      </c>
      <c r="K61" s="263" t="s">
        <v>36</v>
      </c>
      <c r="L61" s="263" t="s">
        <v>38</v>
      </c>
      <c r="M61" s="264" t="n">
        <v>22</v>
      </c>
      <c r="N61" s="264">
        <f>IF(S61=0,22-SUMIF(E61:L61,"U*",$E$9:$L$9),0)</f>
        <v/>
      </c>
      <c r="O61" s="265">
        <f>(SUM(VLOOKUP(E61,$Y$10:$Z$16,2)*E$9,VLOOKUP(F61,$Y$10:$Z$16,2)*F$9,VLOOKUP(G61,$Y$10:$Z$16,2)*G$9,VLOOKUP(H61,$Y$10:$Z$16,2)*H$9,VLOOKUP(I61,$Y$10:$Z$16,2)*I$9,VLOOKUP(J61,$Y$10:$Z$16,2)*J$9,VLOOKUP(K61,$Y$10:$Z$16,2)*K$9,VLOOKUP(L61,$Y$10:$Z$16,2)*L$9))</f>
        <v/>
      </c>
      <c r="P61" s="266">
        <f>O61/N61</f>
        <v/>
      </c>
      <c r="Q61" s="267">
        <f>COUNTIF(E61:L61,"U")</f>
        <v/>
      </c>
      <c r="R61" s="172">
        <f>COUNTIF(E61:L61,"UA")</f>
        <v/>
      </c>
      <c r="S61" s="172">
        <f>COUNTIF(E61:L61,"WH")</f>
        <v/>
      </c>
      <c r="T61" s="172" t="n"/>
      <c r="U61" s="268">
        <f>IF(Q61&lt;&gt;0,"FAIL",IF(R61&gt;0,"AB",IF(S61&gt;0,"WH","PASS")))</f>
        <v/>
      </c>
      <c r="V61" s="195" t="n"/>
    </row>
    <row customHeight="1" ht="15" r="62" s="333" spans="1:26">
      <c r="A62" s="309" t="n">
        <v>1</v>
      </c>
      <c r="B62" s="310" t="n">
        <v>113215104155</v>
      </c>
      <c r="C62" s="311" t="s">
        <v>38</v>
      </c>
      <c r="D62" s="315" t="s">
        <v>407</v>
      </c>
      <c r="E62" s="263" t="s">
        <v>208</v>
      </c>
      <c r="F62" s="263" t="s">
        <v>37</v>
      </c>
      <c r="G62" s="263" t="s">
        <v>37</v>
      </c>
      <c r="H62" s="263" t="s">
        <v>37</v>
      </c>
      <c r="I62" s="263" t="s">
        <v>36</v>
      </c>
      <c r="J62" s="263" t="s">
        <v>203</v>
      </c>
      <c r="K62" s="263" t="s">
        <v>203</v>
      </c>
      <c r="L62" s="263" t="s">
        <v>36</v>
      </c>
      <c r="M62" s="264" t="n">
        <v>22</v>
      </c>
      <c r="N62" s="264">
        <f>IF(S62=0,22-SUMIF(E62:L62,"U*",$E$9:$L$9),0)</f>
        <v/>
      </c>
      <c r="O62" s="265">
        <f>(SUM(VLOOKUP(E62,$Y$10:$Z$16,2)*E$9,VLOOKUP(F62,$Y$10:$Z$16,2)*F$9,VLOOKUP(G62,$Y$10:$Z$16,2)*G$9,VLOOKUP(H62,$Y$10:$Z$16,2)*H$9,VLOOKUP(I62,$Y$10:$Z$16,2)*I$9,VLOOKUP(J62,$Y$10:$Z$16,2)*J$9,VLOOKUP(K62,$Y$10:$Z$16,2)*K$9,VLOOKUP(L62,$Y$10:$Z$16,2)*L$9))</f>
        <v/>
      </c>
      <c r="P62" s="266">
        <f>O62/N62</f>
        <v/>
      </c>
      <c r="Q62" s="267">
        <f>COUNTIF(E62:L62,"U")</f>
        <v/>
      </c>
      <c r="R62" s="172">
        <f>COUNTIF(E62:L62,"UA")</f>
        <v/>
      </c>
      <c r="S62" s="172">
        <f>COUNTIF(E62:L62,"WH")</f>
        <v/>
      </c>
      <c r="T62" s="172" t="n"/>
      <c r="U62" s="268">
        <f>IF(Q62&lt;&gt;0,"FAIL",IF(R62&gt;0,"AB",IF(S62&gt;0,"WH","PASS")))</f>
        <v/>
      </c>
      <c r="V62" s="195" t="n"/>
    </row>
    <row customHeight="1" ht="15" r="63" s="333" spans="1:26">
      <c r="A63" s="309" t="n">
        <v>41</v>
      </c>
      <c r="B63" s="310" t="n">
        <v>113215104156</v>
      </c>
      <c r="C63" s="311" t="s">
        <v>38</v>
      </c>
      <c r="D63" s="316" t="s">
        <v>408</v>
      </c>
      <c r="E63" s="263" t="s">
        <v>205</v>
      </c>
      <c r="F63" s="263" t="s">
        <v>206</v>
      </c>
      <c r="G63" s="263" t="s">
        <v>38</v>
      </c>
      <c r="H63" s="263" t="s">
        <v>38</v>
      </c>
      <c r="I63" s="263" t="s">
        <v>38</v>
      </c>
      <c r="J63" s="263" t="s">
        <v>203</v>
      </c>
      <c r="K63" s="263" t="s">
        <v>36</v>
      </c>
      <c r="L63" s="263" t="s">
        <v>38</v>
      </c>
      <c r="M63" s="264" t="n">
        <v>22</v>
      </c>
      <c r="N63" s="264">
        <f>IF(S63=0,22-SUMIF(E63:L63,"U*",$E$9:$L$9),0)</f>
        <v/>
      </c>
      <c r="O63" s="265">
        <f>(SUM(VLOOKUP(E63,$Y$10:$Z$16,2)*E$9,VLOOKUP(F63,$Y$10:$Z$16,2)*F$9,VLOOKUP(G63,$Y$10:$Z$16,2)*G$9,VLOOKUP(H63,$Y$10:$Z$16,2)*H$9,VLOOKUP(I63,$Y$10:$Z$16,2)*I$9,VLOOKUP(J63,$Y$10:$Z$16,2)*J$9,VLOOKUP(K63,$Y$10:$Z$16,2)*K$9,VLOOKUP(L63,$Y$10:$Z$16,2)*L$9))</f>
        <v/>
      </c>
      <c r="P63" s="266">
        <f>O63/N63</f>
        <v/>
      </c>
      <c r="Q63" s="267">
        <f>COUNTIF(E63:L63,"U")</f>
        <v/>
      </c>
      <c r="R63" s="172">
        <f>COUNTIF(E63:L63,"UA")</f>
        <v/>
      </c>
      <c r="S63" s="172">
        <f>COUNTIF(E63:L63,"WH")</f>
        <v/>
      </c>
      <c r="T63" s="172" t="n"/>
      <c r="U63" s="268">
        <f>IF(Q63&lt;&gt;0,"FAIL",IF(R63&gt;0,"AB",IF(S63&gt;0,"WH","PASS")))</f>
        <v/>
      </c>
      <c r="V63" s="195" t="n"/>
    </row>
    <row customHeight="1" ht="15" r="64" s="333" spans="1:26">
      <c r="A64" s="309" t="n">
        <v>38</v>
      </c>
      <c r="B64" s="310" t="n">
        <v>113215104162</v>
      </c>
      <c r="C64" s="311" t="s">
        <v>38</v>
      </c>
      <c r="D64" s="315" t="s">
        <v>409</v>
      </c>
      <c r="E64" s="263" t="s">
        <v>206</v>
      </c>
      <c r="F64" s="263" t="s">
        <v>206</v>
      </c>
      <c r="G64" s="263" t="s">
        <v>206</v>
      </c>
      <c r="H64" s="263" t="s">
        <v>37</v>
      </c>
      <c r="I64" s="263" t="s">
        <v>38</v>
      </c>
      <c r="J64" s="263" t="s">
        <v>203</v>
      </c>
      <c r="K64" s="263" t="s">
        <v>203</v>
      </c>
      <c r="L64" s="263" t="s">
        <v>38</v>
      </c>
      <c r="M64" s="264" t="n">
        <v>22</v>
      </c>
      <c r="N64" s="264">
        <f>IF(S64=0,22-SUMIF(E64:L64,"U*",$E$9:$L$9),0)</f>
        <v/>
      </c>
      <c r="O64" s="265">
        <f>(SUM(VLOOKUP(E64,$Y$10:$Z$16,2)*E$9,VLOOKUP(F64,$Y$10:$Z$16,2)*F$9,VLOOKUP(G64,$Y$10:$Z$16,2)*G$9,VLOOKUP(H64,$Y$10:$Z$16,2)*H$9,VLOOKUP(I64,$Y$10:$Z$16,2)*I$9,VLOOKUP(J64,$Y$10:$Z$16,2)*J$9,VLOOKUP(K64,$Y$10:$Z$16,2)*K$9,VLOOKUP(L64,$Y$10:$Z$16,2)*L$9))</f>
        <v/>
      </c>
      <c r="P64" s="266">
        <f>O64/N64</f>
        <v/>
      </c>
      <c r="Q64" s="267">
        <f>COUNTIF(E64:L64,"U")</f>
        <v/>
      </c>
      <c r="R64" s="172">
        <f>COUNTIF(E64:L64,"UA")</f>
        <v/>
      </c>
      <c r="S64" s="172">
        <f>COUNTIF(E64:L64,"WH")</f>
        <v/>
      </c>
      <c r="T64" s="172" t="n"/>
      <c r="U64" s="268">
        <f>IF(Q64&lt;&gt;0,"FAIL",IF(R64&gt;0,"AB",IF(S64&gt;0,"WH","PASS")))</f>
        <v/>
      </c>
      <c r="V64" s="195" t="n"/>
    </row>
    <row customHeight="1" ht="15" r="65" s="333" spans="1:26">
      <c r="A65" s="309" t="n">
        <v>42</v>
      </c>
      <c r="B65" s="313" t="n">
        <v>113215104308</v>
      </c>
      <c r="C65" s="311" t="s">
        <v>38</v>
      </c>
      <c r="D65" s="314" t="s">
        <v>410</v>
      </c>
      <c r="E65" s="263" t="s">
        <v>38</v>
      </c>
      <c r="F65" s="263" t="s">
        <v>38</v>
      </c>
      <c r="G65" s="263" t="s">
        <v>206</v>
      </c>
      <c r="H65" s="263" t="s">
        <v>38</v>
      </c>
      <c r="I65" s="263" t="s">
        <v>208</v>
      </c>
      <c r="J65" s="263" t="s">
        <v>203</v>
      </c>
      <c r="K65" s="263" t="s">
        <v>203</v>
      </c>
      <c r="L65" s="263" t="s">
        <v>38</v>
      </c>
      <c r="M65" s="264" t="n">
        <v>22</v>
      </c>
      <c r="N65" s="264">
        <f>IF(S65=0,22-SUMIF(E65:L65,"U*",$E$9:$L$9),0)</f>
        <v/>
      </c>
      <c r="O65" s="265">
        <f>(SUM(VLOOKUP(E65,$Y$10:$Z$16,2)*E$9,VLOOKUP(F65,$Y$10:$Z$16,2)*F$9,VLOOKUP(G65,$Y$10:$Z$16,2)*G$9,VLOOKUP(H65,$Y$10:$Z$16,2)*H$9,VLOOKUP(I65,$Y$10:$Z$16,2)*I$9,VLOOKUP(J65,$Y$10:$Z$16,2)*J$9,VLOOKUP(K65,$Y$10:$Z$16,2)*K$9,VLOOKUP(L65,$Y$10:$Z$16,2)*L$9))</f>
        <v/>
      </c>
      <c r="P65" s="266">
        <f>O65/N65</f>
        <v/>
      </c>
      <c r="Q65" s="267">
        <f>COUNTIF(E65:L65,"U")</f>
        <v/>
      </c>
      <c r="R65" s="172">
        <f>COUNTIF(E65:L65,"UA")</f>
        <v/>
      </c>
      <c r="S65" s="172">
        <f>COUNTIF(E65:L65,"WH")</f>
        <v/>
      </c>
      <c r="T65" s="172" t="n"/>
      <c r="U65" s="268">
        <f>IF(Q65&lt;&gt;0,"FAIL",IF(R65&gt;0,"AB",IF(S65&gt;0,"WH","PASS")))</f>
        <v/>
      </c>
      <c r="V65" s="195" t="n"/>
    </row>
    <row customHeight="1" ht="15" r="66" s="333" spans="1:26">
      <c r="A66" s="309" t="n">
        <v>46</v>
      </c>
      <c r="B66" s="313" t="n">
        <v>113215104309</v>
      </c>
      <c r="C66" s="311" t="s">
        <v>38</v>
      </c>
      <c r="D66" s="314" t="s">
        <v>411</v>
      </c>
      <c r="E66" s="263" t="s">
        <v>206</v>
      </c>
      <c r="F66" s="263" t="s">
        <v>208</v>
      </c>
      <c r="G66" s="263" t="s">
        <v>206</v>
      </c>
      <c r="H66" s="263" t="s">
        <v>205</v>
      </c>
      <c r="I66" s="263" t="s">
        <v>208</v>
      </c>
      <c r="J66" s="263" t="s">
        <v>36</v>
      </c>
      <c r="K66" s="263" t="s">
        <v>36</v>
      </c>
      <c r="L66" s="263" t="s">
        <v>38</v>
      </c>
      <c r="M66" s="264" t="n">
        <v>22</v>
      </c>
      <c r="N66" s="264">
        <f>IF(S66=0,22-SUMIF(E66:L66,"U*",$E$9:$L$9),0)</f>
        <v/>
      </c>
      <c r="O66" s="265">
        <f>(SUM(VLOOKUP(E66,$Y$10:$Z$16,2)*E$9,VLOOKUP(F66,$Y$10:$Z$16,2)*F$9,VLOOKUP(G66,$Y$10:$Z$16,2)*G$9,VLOOKUP(H66,$Y$10:$Z$16,2)*H$9,VLOOKUP(I66,$Y$10:$Z$16,2)*I$9,VLOOKUP(J66,$Y$10:$Z$16,2)*J$9,VLOOKUP(K66,$Y$10:$Z$16,2)*K$9,VLOOKUP(L66,$Y$10:$Z$16,2)*L$9))</f>
        <v/>
      </c>
      <c r="P66" s="266">
        <f>O66/N66</f>
        <v/>
      </c>
      <c r="Q66" s="267">
        <f>COUNTIF(E66:L66,"U")</f>
        <v/>
      </c>
      <c r="R66" s="172">
        <f>COUNTIF(E66:L66,"UA")</f>
        <v/>
      </c>
      <c r="S66" s="172">
        <f>COUNTIF(E66:L66,"WH")</f>
        <v/>
      </c>
      <c r="T66" s="172" t="n"/>
      <c r="U66" s="268">
        <f>IF(Q66&lt;&gt;0,"FAIL",IF(R66&gt;0,"AB",IF(S66&gt;0,"WH","PASS")))</f>
        <v/>
      </c>
      <c r="V66" s="195" t="n"/>
    </row>
    <row customHeight="1" ht="15" r="67" s="333" spans="1:26">
      <c r="A67" s="309" t="n">
        <v>56</v>
      </c>
      <c r="B67" s="313" t="n">
        <v>113215104310</v>
      </c>
      <c r="C67" s="311" t="s">
        <v>38</v>
      </c>
      <c r="D67" s="317" t="s">
        <v>412</v>
      </c>
      <c r="E67" s="263" t="s">
        <v>206</v>
      </c>
      <c r="F67" s="263" t="s">
        <v>206</v>
      </c>
      <c r="G67" s="263" t="s">
        <v>205</v>
      </c>
      <c r="H67" s="263" t="s">
        <v>205</v>
      </c>
      <c r="I67" s="263" t="s">
        <v>206</v>
      </c>
      <c r="J67" s="263" t="s">
        <v>36</v>
      </c>
      <c r="K67" s="263" t="s">
        <v>37</v>
      </c>
      <c r="L67" s="263" t="s">
        <v>206</v>
      </c>
      <c r="M67" s="264" t="n">
        <v>22</v>
      </c>
      <c r="N67" s="264">
        <f>IF(S67=0,22-SUMIF(E67:L67,"U*",$E$9:$L$9),0)</f>
        <v/>
      </c>
      <c r="O67" s="265">
        <f>(SUM(VLOOKUP(E67,$Y$10:$Z$16,2)*E$9,VLOOKUP(F67,$Y$10:$Z$16,2)*F$9,VLOOKUP(G67,$Y$10:$Z$16,2)*G$9,VLOOKUP(H67,$Y$10:$Z$16,2)*H$9,VLOOKUP(I67,$Y$10:$Z$16,2)*I$9,VLOOKUP(J67,$Y$10:$Z$16,2)*J$9,VLOOKUP(K67,$Y$10:$Z$16,2)*K$9,VLOOKUP(L67,$Y$10:$Z$16,2)*L$9))</f>
        <v/>
      </c>
      <c r="P67" s="266">
        <f>O67/N67</f>
        <v/>
      </c>
      <c r="Q67" s="267">
        <f>COUNTIF(E67:L67,"U")</f>
        <v/>
      </c>
      <c r="R67" s="172">
        <f>COUNTIF(E67:L67,"UA")</f>
        <v/>
      </c>
      <c r="S67" s="172">
        <f>COUNTIF(E67:L67,"WH")</f>
        <v/>
      </c>
      <c r="T67" s="172" t="n"/>
      <c r="U67" s="268">
        <f>IF(Q67&lt;&gt;0,"FAIL",IF(R67&gt;0,"AB",IF(S67&gt;0,"WH","PASS")))</f>
        <v/>
      </c>
      <c r="V67" s="195" t="n"/>
    </row>
    <row customHeight="1" ht="15" r="68" s="333" spans="1:26">
      <c r="A68" s="309" t="n">
        <v>8</v>
      </c>
      <c r="B68" s="313" t="n">
        <v>113215104703</v>
      </c>
      <c r="C68" s="311" t="s">
        <v>38</v>
      </c>
      <c r="D68" s="314" t="s">
        <v>413</v>
      </c>
      <c r="E68" s="263" t="s">
        <v>38</v>
      </c>
      <c r="F68" s="263" t="s">
        <v>205</v>
      </c>
      <c r="G68" s="263" t="s">
        <v>206</v>
      </c>
      <c r="H68" s="263" t="s">
        <v>37</v>
      </c>
      <c r="I68" s="263" t="s">
        <v>37</v>
      </c>
      <c r="J68" s="263" t="s">
        <v>203</v>
      </c>
      <c r="K68" s="263" t="s">
        <v>203</v>
      </c>
      <c r="L68" s="263" t="s">
        <v>37</v>
      </c>
      <c r="M68" s="264" t="n">
        <v>22</v>
      </c>
      <c r="N68" s="264">
        <f>IF(S68=0,22-SUMIF(E68:L68,"U*",$E$9:$L$9),0)</f>
        <v/>
      </c>
      <c r="O68" s="265">
        <f>(SUM(VLOOKUP(E68,$Y$10:$Z$16,2)*E$9,VLOOKUP(F68,$Y$10:$Z$16,2)*F$9,VLOOKUP(G68,$Y$10:$Z$16,2)*G$9,VLOOKUP(H68,$Y$10:$Z$16,2)*H$9,VLOOKUP(I68,$Y$10:$Z$16,2)*I$9,VLOOKUP(J68,$Y$10:$Z$16,2)*J$9,VLOOKUP(K68,$Y$10:$Z$16,2)*K$9,VLOOKUP(L68,$Y$10:$Z$16,2)*L$9))</f>
        <v/>
      </c>
      <c r="P68" s="266">
        <f>O68/N68</f>
        <v/>
      </c>
      <c r="Q68" s="267">
        <f>COUNTIF(E68:L68,"U")</f>
        <v/>
      </c>
      <c r="R68" s="172">
        <f>COUNTIF(E68:L68,"UA")</f>
        <v/>
      </c>
      <c r="S68" s="172">
        <f>COUNTIF(E68:L68,"WH")</f>
        <v/>
      </c>
      <c r="T68" s="172" t="n"/>
      <c r="U68" s="268">
        <f>IF(Q68&lt;&gt;0,"FAIL",IF(R68&gt;0,"AB",IF(S68&gt;0,"WH","PASS")))</f>
        <v/>
      </c>
      <c r="V68" s="195" t="n"/>
    </row>
    <row r="69" spans="1:26">
      <c r="A69" s="64" t="n"/>
      <c r="B69" s="274" t="n"/>
      <c r="C69" s="274" t="n"/>
      <c r="D69" s="275" t="n"/>
      <c r="E69" s="65" t="n"/>
      <c r="F69" s="65" t="n"/>
      <c r="G69" s="65" t="n"/>
      <c r="H69" s="65" t="n"/>
      <c r="I69" s="65" t="n"/>
      <c r="J69" s="65" t="n"/>
      <c r="K69" s="65" t="n"/>
      <c r="L69" s="65" t="n"/>
      <c r="M69" s="64" t="n"/>
      <c r="N69" s="64" t="n"/>
      <c r="O69" s="276" t="n"/>
      <c r="P69" s="277" t="n"/>
      <c r="Q69" s="206" t="n"/>
      <c r="R69" s="186" t="n"/>
      <c r="T69" s="172" t="s">
        <v>55</v>
      </c>
      <c r="U69" s="278">
        <f>COUNTIF($U$10:$U$68,"PASS")</f>
        <v/>
      </c>
      <c r="V69" s="195" t="n"/>
    </row>
    <row r="70" spans="1:26">
      <c r="A70" s="97" t="n"/>
      <c r="B70" s="279" t="n"/>
      <c r="C70" s="279" t="n"/>
      <c r="D70" s="280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276" t="n"/>
      <c r="P70" s="277" t="n"/>
      <c r="Q70" s="206" t="n"/>
      <c r="R70" s="186" t="n"/>
      <c r="T70" s="172" t="s">
        <v>56</v>
      </c>
      <c r="U70" s="278">
        <f>COUNTIF($U$10:$U$68,"FAIL")</f>
        <v/>
      </c>
      <c r="V70" s="195" t="n"/>
    </row>
    <row r="71" spans="1:26">
      <c r="A71" s="97" t="n"/>
      <c r="B71" s="279" t="n"/>
      <c r="C71" s="279" t="n"/>
      <c r="D71" s="280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276" t="n"/>
      <c r="P71" s="277" t="n"/>
      <c r="Q71" s="206" t="n"/>
      <c r="R71" s="186" t="n"/>
      <c r="T71" s="172" t="s">
        <v>265</v>
      </c>
      <c r="U71" s="278">
        <f>COUNTIF($U$10:$U$68,"AB")</f>
        <v/>
      </c>
      <c r="V71" s="195" t="n"/>
    </row>
    <row r="72" spans="1:26">
      <c r="A72" s="97" t="n"/>
      <c r="B72" s="279" t="n"/>
      <c r="C72" s="279" t="n"/>
      <c r="D72" s="280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276" t="n"/>
      <c r="P72" s="277" t="n"/>
      <c r="Q72" s="206" t="n"/>
      <c r="R72" s="186" t="n"/>
      <c r="S72" s="186" t="n"/>
      <c r="T72" s="186" t="n"/>
      <c r="U72" s="269" t="n"/>
      <c r="V72" s="195" t="n"/>
    </row>
    <row customHeight="1" ht="45" r="73" s="333" spans="1:26">
      <c r="A73" s="281" t="n"/>
      <c r="B73" s="282" t="n"/>
      <c r="C73" s="282" t="n"/>
      <c r="D73" s="97" t="n"/>
      <c r="E73" s="246" t="s">
        <v>59</v>
      </c>
      <c r="F73" s="246" t="s">
        <v>62</v>
      </c>
      <c r="G73" s="246" t="s">
        <v>65</v>
      </c>
      <c r="H73" s="246" t="s">
        <v>68</v>
      </c>
      <c r="I73" s="246" t="s">
        <v>71</v>
      </c>
      <c r="J73" s="247" t="s">
        <v>74</v>
      </c>
      <c r="K73" s="247" t="s">
        <v>76</v>
      </c>
      <c r="L73" s="246" t="s">
        <v>79</v>
      </c>
      <c r="M73" s="64" t="n"/>
      <c r="N73" s="64" t="n"/>
      <c r="O73" s="283" t="n"/>
      <c r="P73" s="283" t="n"/>
      <c r="Q73" s="206" t="n"/>
      <c r="R73" s="186" t="n"/>
      <c r="S73" s="186" t="n"/>
      <c r="T73" s="186" t="n"/>
      <c r="U73" s="269" t="n"/>
      <c r="V73" s="195" t="n"/>
    </row>
    <row r="74" spans="1:26">
      <c r="A74" s="194" t="n"/>
      <c r="B74" s="571" t="s">
        <v>266</v>
      </c>
      <c r="E74" s="172" t="n">
        <v>59</v>
      </c>
      <c r="F74" s="172" t="n">
        <v>59</v>
      </c>
      <c r="G74" s="172" t="n">
        <v>59</v>
      </c>
      <c r="H74" s="172" t="n">
        <v>59</v>
      </c>
      <c r="I74" s="172" t="n">
        <v>59</v>
      </c>
      <c r="J74" s="172" t="n">
        <v>59</v>
      </c>
      <c r="K74" s="172" t="n">
        <v>59</v>
      </c>
      <c r="L74" s="172" t="n">
        <v>59</v>
      </c>
      <c r="M74" s="186" t="n"/>
      <c r="N74" s="186" t="n"/>
      <c r="O74" s="195" t="n"/>
      <c r="P74" s="195" t="n"/>
      <c r="Q74" s="567" t="s">
        <v>267</v>
      </c>
      <c r="U74" s="199">
        <f>COUNTIF($S$10:$S$68,"&gt;0")</f>
        <v/>
      </c>
      <c r="V74" s="195" t="n"/>
    </row>
    <row r="75" spans="1:26">
      <c r="A75" s="194" t="n"/>
      <c r="B75" s="571" t="s">
        <v>268</v>
      </c>
      <c r="E75" s="172">
        <f>COUNTIF(E10:E68,"UA")</f>
        <v/>
      </c>
      <c r="F75" s="172">
        <f>COUNTIF(F10:F68,"UA")</f>
        <v/>
      </c>
      <c r="G75" s="172">
        <f>COUNTIF(G10:G68,"UA")</f>
        <v/>
      </c>
      <c r="H75" s="172">
        <f>COUNTIF(H10:H68,"UA")</f>
        <v/>
      </c>
      <c r="I75" s="172">
        <f>COUNTIF(I10:I68,"UA")</f>
        <v/>
      </c>
      <c r="J75" s="172">
        <f>COUNTIF(J10:J68,"UA")</f>
        <v/>
      </c>
      <c r="K75" s="172">
        <f>COUNTIF(K10:K68,"UA")</f>
        <v/>
      </c>
      <c r="L75" s="284">
        <f>COUNTIF(L10:L68,"UA")</f>
        <v/>
      </c>
      <c r="M75" s="186" t="n"/>
      <c r="N75" s="186" t="n"/>
      <c r="O75" s="97" t="n"/>
      <c r="P75" s="97" t="n"/>
      <c r="Q75" s="572" t="s">
        <v>269</v>
      </c>
      <c r="U75" s="202" t="n">
        <v>59</v>
      </c>
      <c r="V75" s="97" t="n"/>
    </row>
    <row r="76" spans="1:26">
      <c r="A76" s="194" t="n"/>
      <c r="B76" s="571" t="s">
        <v>270</v>
      </c>
      <c r="E76" s="172">
        <f>COUNTIF(E10:E68,"WH")</f>
        <v/>
      </c>
      <c r="F76" s="172">
        <f>COUNTIF(F10:F68,"WH")</f>
        <v/>
      </c>
      <c r="G76" s="172">
        <f>COUNTIF(G10:G68,"WH")</f>
        <v/>
      </c>
      <c r="H76" s="172">
        <f>COUNTIF(H10:H68,"WH")</f>
        <v/>
      </c>
      <c r="I76" s="172">
        <f>COUNTIF(I10:I68,"WH")</f>
        <v/>
      </c>
      <c r="J76" s="172">
        <f>COUNTIF(J10:J68,"WH")</f>
        <v/>
      </c>
      <c r="K76" s="172">
        <f>COUNTIF(K10:K68,"WH")</f>
        <v/>
      </c>
      <c r="L76" s="284">
        <f>COUNTIF(L10:L68,"WH")</f>
        <v/>
      </c>
      <c r="M76" s="186" t="n"/>
      <c r="N76" s="186" t="n"/>
      <c r="O76" s="285" t="n"/>
      <c r="P76" s="285" t="n"/>
      <c r="Q76" s="572" t="s">
        <v>55</v>
      </c>
      <c r="U76" s="202">
        <f>COUNTIF($U$10:$U$68,"PASS")</f>
        <v/>
      </c>
      <c r="V76" s="186" t="n"/>
    </row>
    <row r="77" spans="1:26">
      <c r="A77" s="194" t="n"/>
      <c r="B77" s="571" t="s">
        <v>271</v>
      </c>
      <c r="E77" s="172">
        <f>E74-E75-E76</f>
        <v/>
      </c>
      <c r="F77" s="172">
        <f>F74-F75-F76</f>
        <v/>
      </c>
      <c r="G77" s="172">
        <f>G74-G75-G76</f>
        <v/>
      </c>
      <c r="H77" s="172">
        <f>H74-H75-H76</f>
        <v/>
      </c>
      <c r="I77" s="172">
        <f>I74-I75-I76</f>
        <v/>
      </c>
      <c r="J77" s="172">
        <f>J74-J75-J76</f>
        <v/>
      </c>
      <c r="K77" s="172">
        <f>K74-K75-K76</f>
        <v/>
      </c>
      <c r="L77" s="284">
        <f>L74-L75-L76</f>
        <v/>
      </c>
      <c r="M77" s="186" t="n"/>
      <c r="N77" s="186" t="n"/>
      <c r="O77" s="286" t="n"/>
      <c r="P77" s="286" t="n"/>
      <c r="Q77" s="572" t="s">
        <v>272</v>
      </c>
      <c r="U77" s="203">
        <f>U70+U71</f>
        <v/>
      </c>
      <c r="V77" s="186" t="n"/>
    </row>
    <row r="78" spans="1:26">
      <c r="A78" s="194" t="n"/>
      <c r="B78" s="576" t="s">
        <v>273</v>
      </c>
      <c r="E78" s="197">
        <f>E77-E79</f>
        <v/>
      </c>
      <c r="F78" s="197">
        <f>F77-F79</f>
        <v/>
      </c>
      <c r="G78" s="197">
        <f>G77-G79</f>
        <v/>
      </c>
      <c r="H78" s="197">
        <f>H77-H79</f>
        <v/>
      </c>
      <c r="I78" s="197">
        <f>I77-I79</f>
        <v/>
      </c>
      <c r="J78" s="197">
        <f>J77-J79</f>
        <v/>
      </c>
      <c r="K78" s="197">
        <f>K77-K79</f>
        <v/>
      </c>
      <c r="L78" s="287">
        <f>L77-L79</f>
        <v/>
      </c>
      <c r="M78" s="186" t="n"/>
      <c r="N78" s="186" t="n"/>
      <c r="O78" s="198" t="n"/>
      <c r="P78" s="198" t="n"/>
      <c r="Q78" s="579" t="s">
        <v>57</v>
      </c>
      <c r="U78" s="89">
        <f>U76/U75*100</f>
        <v/>
      </c>
      <c r="V78" s="186" t="n"/>
    </row>
    <row r="79" spans="1:26">
      <c r="A79" s="194" t="n"/>
      <c r="B79" s="582" t="s">
        <v>274</v>
      </c>
      <c r="E79" s="204">
        <f>COUNTIF(E10:E68,"U")</f>
        <v/>
      </c>
      <c r="F79" s="204">
        <f>COUNTIF(F10:F68,"U")</f>
        <v/>
      </c>
      <c r="G79" s="204">
        <f>COUNTIF(G10:G68,"U")</f>
        <v/>
      </c>
      <c r="H79" s="204">
        <f>COUNTIF(H10:H68,"U")</f>
        <v/>
      </c>
      <c r="I79" s="204">
        <f>COUNTIF(I10:I68,"U")</f>
        <v/>
      </c>
      <c r="J79" s="204">
        <f>COUNTIF(J10:J68,"U")</f>
        <v/>
      </c>
      <c r="K79" s="204">
        <f>COUNTIF(K10:K68,"U")</f>
        <v/>
      </c>
      <c r="L79" s="204">
        <f>COUNTIF(L10:L68,"U")</f>
        <v/>
      </c>
      <c r="M79" s="205" t="n"/>
      <c r="N79" s="205" t="n"/>
      <c r="O79" s="194" t="n"/>
      <c r="P79" s="194" t="n"/>
      <c r="V79" s="194" t="n"/>
    </row>
    <row r="80" spans="1:26">
      <c r="A80" s="194" t="n"/>
      <c r="B80" s="585" t="s">
        <v>275</v>
      </c>
      <c r="E80" s="201">
        <f>COUNTIF(E10:E68,"S")</f>
        <v/>
      </c>
      <c r="F80" s="201">
        <f>COUNTIF(F10:F68,"S")</f>
        <v/>
      </c>
      <c r="G80" s="201">
        <f>COUNTIF(G10:G68,"S")</f>
        <v/>
      </c>
      <c r="H80" s="201">
        <f>COUNTIF(H10:H68,"S")</f>
        <v/>
      </c>
      <c r="I80" s="201">
        <f>COUNTIF(I10:I68,"S")</f>
        <v/>
      </c>
      <c r="J80" s="201">
        <f>COUNTIF(J10:J68,"S")</f>
        <v/>
      </c>
      <c r="K80" s="201">
        <f>COUNTIF(K10:K68,"S")</f>
        <v/>
      </c>
      <c r="L80" s="288">
        <f>COUNTIF(L10:L68,"S")</f>
        <v/>
      </c>
      <c r="M80" s="186" t="n"/>
      <c r="N80" s="186" t="n"/>
      <c r="O80" s="194" t="n"/>
      <c r="P80" s="194" t="n"/>
      <c r="V80" s="194" t="n"/>
    </row>
    <row r="81" spans="1:26">
      <c r="A81" s="194" t="n"/>
      <c r="B81" s="585" t="s">
        <v>276</v>
      </c>
      <c r="E81" s="201">
        <f>COUNTIF(E10:E68,"A")</f>
        <v/>
      </c>
      <c r="F81" s="201">
        <f>COUNTIF(F10:F68,"A")</f>
        <v/>
      </c>
      <c r="G81" s="201">
        <f>COUNTIF(G10:G68,"A")</f>
        <v/>
      </c>
      <c r="H81" s="201">
        <f>COUNTIF(H10:H68,"A")</f>
        <v/>
      </c>
      <c r="I81" s="201">
        <f>COUNTIF(I10:I68,"A")</f>
        <v/>
      </c>
      <c r="J81" s="201">
        <f>COUNTIF(J10:J68,"A")</f>
        <v/>
      </c>
      <c r="K81" s="201">
        <f>COUNTIF(K10:K68,"A")</f>
        <v/>
      </c>
      <c r="L81" s="288">
        <f>COUNTIF(L10:L68,"A")</f>
        <v/>
      </c>
      <c r="M81" s="186" t="n"/>
      <c r="N81" s="186" t="n"/>
      <c r="O81" s="194" t="n"/>
      <c r="P81" s="194" t="n"/>
      <c r="V81" s="194" t="n"/>
    </row>
    <row r="82" spans="1:26">
      <c r="A82" s="194" t="n"/>
      <c r="B82" s="585" t="s">
        <v>277</v>
      </c>
      <c r="E82" s="201">
        <f>COUNTIF(E10:E68,"B")</f>
        <v/>
      </c>
      <c r="F82" s="201">
        <f>COUNTIF(F10:F68,"B")</f>
        <v/>
      </c>
      <c r="G82" s="201">
        <f>COUNTIF(G10:G68,"B")</f>
        <v/>
      </c>
      <c r="H82" s="201">
        <f>COUNTIF(H10:H68,"B")</f>
        <v/>
      </c>
      <c r="I82" s="201">
        <f>COUNTIF(I10:I68,"B")</f>
        <v/>
      </c>
      <c r="J82" s="201">
        <f>COUNTIF(J10:J68,"B")</f>
        <v/>
      </c>
      <c r="K82" s="201">
        <f>COUNTIF(K10:K68,"B")</f>
        <v/>
      </c>
      <c r="L82" s="288">
        <f>COUNTIF(L10:L68,"B")</f>
        <v/>
      </c>
      <c r="M82" s="186" t="n"/>
      <c r="N82" s="186" t="n"/>
      <c r="O82" s="194" t="n"/>
      <c r="P82" s="194" t="n"/>
      <c r="V82" s="194" t="n"/>
    </row>
    <row r="83" spans="1:26">
      <c r="A83" s="194" t="n"/>
      <c r="B83" s="585" t="s">
        <v>278</v>
      </c>
      <c r="E83" s="201">
        <f>COUNTIF(E10:E68,"C")</f>
        <v/>
      </c>
      <c r="F83" s="201">
        <f>COUNTIF(F10:F68,"C")</f>
        <v/>
      </c>
      <c r="G83" s="201">
        <f>COUNTIF(G10:G68,"C")</f>
        <v/>
      </c>
      <c r="H83" s="201">
        <f>COUNTIF(H10:H68,"C")</f>
        <v/>
      </c>
      <c r="I83" s="201">
        <f>COUNTIF(I10:I68,"C")</f>
        <v/>
      </c>
      <c r="J83" s="201">
        <f>COUNTIF(J10:J68,"C")</f>
        <v/>
      </c>
      <c r="K83" s="201">
        <f>COUNTIF(K10:K68,"C")</f>
        <v/>
      </c>
      <c r="L83" s="288">
        <f>COUNTIF(L10:L68,"C")</f>
        <v/>
      </c>
      <c r="M83" s="186" t="n"/>
      <c r="N83" s="186" t="n"/>
      <c r="O83" s="194" t="n"/>
      <c r="P83" s="194" t="n"/>
      <c r="V83" s="186" t="n"/>
    </row>
    <row r="84" spans="1:26">
      <c r="A84" s="198" t="n"/>
      <c r="B84" s="585" t="s">
        <v>279</v>
      </c>
      <c r="E84" s="201">
        <f>COUNTIF(E10:E68,"D")</f>
        <v/>
      </c>
      <c r="F84" s="201">
        <f>COUNTIF(F10:F68,"D")</f>
        <v/>
      </c>
      <c r="G84" s="201">
        <f>COUNTIF(G10:G68,"D")</f>
        <v/>
      </c>
      <c r="H84" s="201">
        <f>COUNTIF(H10:H68,"D")</f>
        <v/>
      </c>
      <c r="I84" s="201">
        <f>COUNTIF(I10:I68,"D")</f>
        <v/>
      </c>
      <c r="J84" s="201">
        <f>COUNTIF(J10:J68,"D")</f>
        <v/>
      </c>
      <c r="K84" s="201">
        <f>COUNTIF(K10:K68,"D")</f>
        <v/>
      </c>
      <c r="L84" s="288">
        <f>COUNTIF(L10:L68,"D")</f>
        <v/>
      </c>
      <c r="M84" s="186" t="n"/>
      <c r="N84" s="186" t="n"/>
      <c r="O84" s="206" t="n"/>
      <c r="P84" s="206" t="n"/>
      <c r="V84" s="186" t="n"/>
    </row>
    <row r="85" spans="1:26">
      <c r="A85" s="198" t="n"/>
      <c r="B85" s="585" t="s">
        <v>280</v>
      </c>
      <c r="E85" s="201">
        <f>COUNTIF(E10:E68,"E")</f>
        <v/>
      </c>
      <c r="F85" s="201">
        <f>COUNTIF(F10:F68,"E")</f>
        <v/>
      </c>
      <c r="G85" s="201">
        <f>COUNTIF(G10:G68,"E")</f>
        <v/>
      </c>
      <c r="H85" s="201">
        <f>COUNTIF(H10:H68,"E")</f>
        <v/>
      </c>
      <c r="I85" s="201">
        <f>COUNTIF(I10:I68,"E")</f>
        <v/>
      </c>
      <c r="J85" s="201">
        <f>COUNTIF(J10:J68,"E")</f>
        <v/>
      </c>
      <c r="K85" s="201">
        <f>COUNTIF(K10:K68,"E")</f>
        <v/>
      </c>
      <c r="L85" s="288">
        <f>COUNTIF(L10:L68,"E")</f>
        <v/>
      </c>
      <c r="M85" s="186" t="n"/>
      <c r="N85" s="186" t="n"/>
      <c r="O85" s="206" t="n"/>
      <c r="P85" s="206" t="n"/>
      <c r="V85" s="289" t="n"/>
    </row>
    <row r="86" spans="1:26">
      <c r="A86" s="198" t="n"/>
      <c r="B86" s="585" t="s">
        <v>281</v>
      </c>
      <c r="E86" s="201">
        <f>COUNTIF(E10:E68,"U")</f>
        <v/>
      </c>
      <c r="F86" s="201">
        <f>COUNTIF(F10:F68,"U")</f>
        <v/>
      </c>
      <c r="G86" s="201">
        <f>COUNTIF(G10:G68,"U")</f>
        <v/>
      </c>
      <c r="H86" s="201">
        <f>COUNTIF(H10:H68,"U")</f>
        <v/>
      </c>
      <c r="I86" s="201">
        <f>COUNTIF(I10:I68,"U")</f>
        <v/>
      </c>
      <c r="J86" s="201">
        <f>COUNTIF(J10:J68,"U")</f>
        <v/>
      </c>
      <c r="K86" s="201">
        <f>COUNTIF(K10:K68,"U")</f>
        <v/>
      </c>
      <c r="L86" s="201">
        <f>COUNTIF(L10:L68,"U")</f>
        <v/>
      </c>
      <c r="M86" s="186" t="n"/>
      <c r="N86" s="186" t="n"/>
      <c r="O86" s="195" t="n"/>
      <c r="P86" s="195" t="n"/>
      <c r="Q86" s="195" t="n"/>
      <c r="R86" s="195" t="n"/>
      <c r="S86" s="195" t="n"/>
      <c r="T86" s="195" t="n"/>
      <c r="U86" s="195" t="n"/>
      <c r="V86" s="195" t="n"/>
    </row>
    <row r="87" spans="1:26">
      <c r="A87" s="195" t="n"/>
      <c r="B87" s="573" t="s">
        <v>57</v>
      </c>
      <c r="E87" s="207">
        <f>E78/E77*100</f>
        <v/>
      </c>
      <c r="F87" s="207">
        <f>F78/F77*100</f>
        <v/>
      </c>
      <c r="G87" s="207">
        <f>G78/G77*100</f>
        <v/>
      </c>
      <c r="H87" s="207">
        <f>H78/H77*100</f>
        <v/>
      </c>
      <c r="I87" s="207">
        <f>I78/I77*100</f>
        <v/>
      </c>
      <c r="J87" s="207">
        <f>J78/J77*100</f>
        <v/>
      </c>
      <c r="K87" s="207">
        <f>K78/K77*100</f>
        <v/>
      </c>
      <c r="L87" s="290">
        <f>L78/L77*100</f>
        <v/>
      </c>
      <c r="M87" s="190" t="n"/>
      <c r="N87" s="190" t="n"/>
      <c r="O87" s="243" t="n"/>
      <c r="P87" s="243" t="n"/>
      <c r="Q87" s="195" t="n"/>
      <c r="R87" s="195" t="n"/>
      <c r="S87" s="195" t="n"/>
      <c r="T87" s="195" t="n"/>
      <c r="U87" s="195" t="n"/>
      <c r="V87" s="195" t="n"/>
    </row>
    <row r="88" spans="1:26">
      <c r="A88" s="195" t="n"/>
      <c r="B88" s="573" t="s">
        <v>282</v>
      </c>
      <c r="E88" s="207">
        <f>((SUM(E80*10,E81*9,E82*8,E83*7,E84*6,E85*5)))/E77</f>
        <v/>
      </c>
      <c r="F88" s="207">
        <f>((SUM(F80*10,F81*9,F82*8,F83*7,F84*6,F85*5)))/F77</f>
        <v/>
      </c>
      <c r="G88" s="207">
        <f>((SUM(G80*10,G81*9,G82*8,G83*7,G84*6,G85*5)))/G77</f>
        <v/>
      </c>
      <c r="H88" s="207">
        <f>((SUM(H80*10,H81*9,H82*8,H83*7,H84*6,H85*5)))/H77</f>
        <v/>
      </c>
      <c r="I88" s="207">
        <f>((SUM(I80*10,I81*9,I82*8,I83*7,I84*6,I85*5)))/I77</f>
        <v/>
      </c>
      <c r="J88" s="207">
        <f>((SUM(J80*10,J81*9,J82*8,J83*7,J84*6,J85*5)))/J77</f>
        <v/>
      </c>
      <c r="K88" s="207">
        <f>((SUM(K80*10,K81*9,K82*8,K83*7,K84*6,K85*5)))/K77</f>
        <v/>
      </c>
      <c r="L88" s="207">
        <f>((SUM(L80*10,L81*9,L82*8,L83*7,L84*6,L85*5)))/L77</f>
        <v/>
      </c>
      <c r="M88" s="190" t="n"/>
      <c r="N88" s="190" t="n"/>
      <c r="O88" s="195" t="n"/>
      <c r="P88" s="195" t="n"/>
      <c r="Q88" s="195" t="n"/>
      <c r="U88" s="195" t="n"/>
      <c r="V88" s="195" t="n"/>
    </row>
    <row r="89" spans="1:26">
      <c r="A89" s="195" t="n"/>
      <c r="B89" s="573" t="s">
        <v>283</v>
      </c>
      <c r="E89" s="201">
        <f>IF(E80&gt;0,"S",IF(E81&gt;0,"A",IF(E82&gt;0,"B",IF(E83&gt;0,"C",IF(E84&gt;0,"D",IF(E85&gt;0,"E"))))))</f>
        <v/>
      </c>
      <c r="F89" s="201">
        <f>IF(F80&gt;0,"S",IF(F81&gt;0,"A",IF(F82&gt;0,"B",IF(F83&gt;0,"C",IF(F84&gt;0,"D",IF(F85&gt;0,"E"))))))</f>
        <v/>
      </c>
      <c r="G89" s="201">
        <f>IF(G80&gt;0,"S",IF(G81&gt;0,"A",IF(G82&gt;0,"B",IF(G83&gt;0,"C",IF(G84&gt;0,"D",IF(G85&gt;0,"E"))))))</f>
        <v/>
      </c>
      <c r="H89" s="201">
        <f>IF(H80&gt;0,"S",IF(H81&gt;0,"A",IF(H82&gt;0,"B",IF(H83&gt;0,"C",IF(H84&gt;0,"D",IF(H85&gt;0,"E"))))))</f>
        <v/>
      </c>
      <c r="I89" s="201">
        <f>IF(I80&gt;0,"S",IF(I81&gt;0,"A",IF(I82&gt;0,"B",IF(I83&gt;0,"C",IF(I84&gt;0,"D",IF(I85&gt;0,"E"))))))</f>
        <v/>
      </c>
      <c r="J89" s="201">
        <f>IF(J80&gt;0,"S",IF(J81&gt;0,"A",IF(J82&gt;0,"B",IF(J83&gt;0,"C",IF(J84&gt;0,"D",IF(J85&gt;0,"E"))))))</f>
        <v/>
      </c>
      <c r="K89" s="201">
        <f>IF(K80&gt;0,"S",IF(K81&gt;0,"A",IF(K82&gt;0,"B",IF(K83&gt;0,"C",IF(K84&gt;0,"D",IF(K85&gt;0,"E"))))))</f>
        <v/>
      </c>
      <c r="L89" s="288">
        <f>IF(L80&gt;0,"S",IF(L81&gt;0,"A",IF(L82&gt;0,"B",IF(L83&gt;0,"C",IF(L84&gt;0,"D",IF(L85&gt;0,"E"))))))</f>
        <v/>
      </c>
      <c r="M89" s="186" t="n"/>
      <c r="N89" s="186" t="n"/>
      <c r="O89" s="195" t="n"/>
      <c r="P89" s="195" t="n"/>
      <c r="Q89" s="195" t="n"/>
      <c r="U89" s="209" t="n"/>
      <c r="V89" s="195" t="n"/>
    </row>
    <row r="90" spans="1:26">
      <c r="A90" s="195" t="n"/>
      <c r="B90" s="573" t="s">
        <v>284</v>
      </c>
      <c r="E90" s="201">
        <f>IF(E86&gt;0,"U",IF(E85&gt;0,"E",IF(E84&gt;0,"D",IF(E83&gt;0,"C",IF(E82&gt;0,"B",IF(E81&gt;0,"A",IF(E80&gt;0,"S")))))))</f>
        <v/>
      </c>
      <c r="F90" s="201">
        <f>IF(F86&gt;0,"U",IF(F85&gt;0,"E",IF(F84&gt;0,"D",IF(F83&gt;0,"C",IF(F82&gt;0,"B",IF(F81&gt;0,"A",IF(F80&gt;0,"S")))))))</f>
        <v/>
      </c>
      <c r="G90" s="201">
        <f>IF(G86&gt;0,"U",IF(G85&gt;0,"E",IF(G84&gt;0,"D",IF(G83&gt;0,"C",IF(G82&gt;0,"B",IF(G81&gt;0,"A",IF(G80&gt;0,"S")))))))</f>
        <v/>
      </c>
      <c r="H90" s="201">
        <f>IF(H86&gt;0,"U",IF(H85&gt;0,"E",IF(H84&gt;0,"D",IF(H83&gt;0,"C",IF(H82&gt;0,"B",IF(H81&gt;0,"A",IF(H80&gt;0,"S")))))))</f>
        <v/>
      </c>
      <c r="I90" s="201">
        <f>IF(I86&gt;0,"U",IF(I85&gt;0,"E",IF(I84&gt;0,"D",IF(I83&gt;0,"C",IF(I82&gt;0,"B",IF(I81&gt;0,"A",IF(I80&gt;0,"S")))))))</f>
        <v/>
      </c>
      <c r="J90" s="201">
        <f>IF(J86&gt;0,"U",IF(J85&gt;0,"E",IF(J84&gt;0,"D",IF(J83&gt;0,"C",IF(J82&gt;0,"B",IF(J81&gt;0,"A",IF(J80&gt;0,"S")))))))</f>
        <v/>
      </c>
      <c r="K90" s="201">
        <f>IF(K86&gt;0,"U",IF(K85&gt;0,"E",IF(K84&gt;0,"D",IF(K83&gt;0,"C",IF(K82&gt;0,"B",IF(K81&gt;0,"A",IF(K80&gt;0,"S")))))))</f>
        <v/>
      </c>
      <c r="L90" s="288">
        <f>IF(L86&gt;0,"U",IF(L85&gt;0,"E",IF(L84&gt;0,"D",IF(L83&gt;0,"C",IF(L82&gt;0,"B",IF(L81&gt;0,"A",IF(L80&gt;0,"S")))))))</f>
        <v/>
      </c>
      <c r="M90" s="186" t="n"/>
      <c r="N90" s="186" t="n"/>
      <c r="O90" s="195" t="n"/>
      <c r="P90" s="195" t="n"/>
      <c r="Q90" s="195" t="n"/>
      <c r="U90" s="209" t="n"/>
      <c r="V90" s="195" t="n"/>
    </row>
    <row r="91" spans="1:26">
      <c r="A91" s="195" t="n"/>
      <c r="B91" s="195" t="n"/>
      <c r="C91" s="195" t="n"/>
      <c r="D91" s="195" t="n"/>
      <c r="E91" s="195" t="n"/>
      <c r="F91" s="195" t="n"/>
      <c r="G91" s="195" t="n"/>
      <c r="H91" s="195" t="n"/>
      <c r="I91" s="209" t="n"/>
      <c r="J91" s="208" t="n"/>
      <c r="K91" s="195" t="n"/>
      <c r="L91" s="195" t="n"/>
      <c r="M91" s="195" t="n"/>
      <c r="N91" s="195" t="n"/>
      <c r="O91" s="195" t="n"/>
      <c r="P91" s="195" t="n"/>
      <c r="Q91" s="569" t="n"/>
      <c r="U91" s="569" t="n"/>
      <c r="V91" s="195" t="n"/>
    </row>
    <row r="92" spans="1:26">
      <c r="A92" s="195" t="n"/>
      <c r="B92" s="195" t="n"/>
      <c r="C92" s="195" t="n"/>
      <c r="D92" s="195" t="n"/>
      <c r="E92" s="195" t="n"/>
      <c r="F92" s="195" t="n"/>
      <c r="G92" s="195" t="n"/>
      <c r="H92" s="195" t="n"/>
      <c r="I92" s="209" t="n"/>
      <c r="J92" s="208" t="n"/>
      <c r="K92" s="195" t="n"/>
      <c r="L92" s="195" t="n"/>
      <c r="M92" s="195" t="n"/>
      <c r="N92" s="195" t="n"/>
      <c r="O92" s="195" t="n"/>
      <c r="P92" s="195" t="n"/>
      <c r="Q92" s="569" t="n"/>
      <c r="U92" s="569" t="n"/>
      <c r="V92" s="195" t="n"/>
    </row>
    <row r="93" spans="1:26">
      <c r="A93" s="195" t="n"/>
      <c r="G93" s="195" t="n"/>
      <c r="H93" s="195" t="n"/>
      <c r="I93" s="209" t="n"/>
      <c r="J93" s="208" t="n"/>
      <c r="K93" s="195" t="n"/>
      <c r="L93" s="195" t="n"/>
      <c r="M93" s="195" t="n"/>
      <c r="N93" s="195" t="n"/>
      <c r="O93" s="195" t="n"/>
      <c r="P93" s="195" t="n"/>
      <c r="Q93" s="569" t="n"/>
      <c r="U93" s="569" t="n"/>
      <c r="V93" s="195" t="n"/>
    </row>
    <row r="94" spans="1:26">
      <c r="A94" s="195" t="n"/>
      <c r="B94" s="590" t="s">
        <v>285</v>
      </c>
      <c r="F94" s="210">
        <f>SUM(E77:L77)</f>
        <v/>
      </c>
      <c r="G94" s="195" t="n"/>
      <c r="H94" s="195" t="n"/>
      <c r="I94" s="209" t="n"/>
      <c r="J94" s="208" t="n"/>
      <c r="K94" s="195" t="n"/>
      <c r="L94" s="195" t="n"/>
      <c r="M94" s="195" t="n"/>
      <c r="N94" s="195" t="n"/>
      <c r="O94" s="195" t="n"/>
      <c r="P94" s="195" t="n"/>
      <c r="Q94" s="569" t="n"/>
      <c r="R94" s="569" t="n"/>
      <c r="S94" s="569" t="n"/>
      <c r="T94" s="569" t="n"/>
      <c r="U94" s="569" t="n"/>
      <c r="V94" s="195" t="n"/>
    </row>
    <row r="95" spans="1:26">
      <c r="A95" s="195" t="n"/>
      <c r="B95" s="573" t="s">
        <v>286</v>
      </c>
      <c r="F95" s="210">
        <f>SUM(E78:L78)</f>
        <v/>
      </c>
      <c r="G95" s="195" t="n"/>
      <c r="H95" s="195" t="n"/>
      <c r="I95" s="209" t="n"/>
      <c r="J95" s="208" t="n"/>
      <c r="K95" s="195" t="n"/>
      <c r="L95" s="195" t="n"/>
      <c r="M95" s="195" t="n"/>
      <c r="N95" s="195" t="n"/>
      <c r="O95" s="195" t="n"/>
      <c r="P95" s="195" t="n"/>
      <c r="Q95" s="569" t="n"/>
      <c r="R95" s="569" t="n"/>
      <c r="S95" s="569" t="n"/>
      <c r="T95" s="569" t="n"/>
      <c r="U95" s="569" t="n"/>
      <c r="V95" s="195" t="n"/>
    </row>
    <row r="96" spans="1:26">
      <c r="A96" s="195" t="n"/>
      <c r="B96" s="573" t="s">
        <v>287</v>
      </c>
      <c r="F96" s="211">
        <f>F95/F94*100</f>
        <v/>
      </c>
      <c r="G96" s="195" t="n"/>
      <c r="H96" s="195" t="n"/>
      <c r="I96" s="209" t="n"/>
      <c r="J96" s="208" t="n"/>
      <c r="K96" s="195" t="n"/>
      <c r="L96" s="195" t="n"/>
      <c r="M96" s="195" t="n"/>
      <c r="N96" s="195" t="n"/>
      <c r="O96" s="195" t="n"/>
      <c r="P96" s="195" t="n"/>
      <c r="Q96" s="569" t="n"/>
      <c r="R96" s="569" t="n"/>
      <c r="S96" s="569" t="n"/>
      <c r="T96" s="569" t="n"/>
      <c r="U96" s="569" t="n"/>
      <c r="V96" s="195" t="n"/>
    </row>
    <row r="97" spans="1:26">
      <c r="A97" s="195" t="n"/>
      <c r="B97" s="195" t="n"/>
      <c r="C97" s="195" t="n"/>
      <c r="D97" s="195" t="n"/>
      <c r="E97" s="195" t="n"/>
      <c r="F97" s="195" t="n"/>
      <c r="G97" s="195" t="n"/>
      <c r="H97" s="195" t="n"/>
      <c r="I97" s="209" t="n"/>
      <c r="J97" s="208" t="n"/>
      <c r="K97" s="195" t="n"/>
      <c r="L97" s="195" t="n"/>
      <c r="M97" s="195" t="n"/>
      <c r="N97" s="195" t="n"/>
      <c r="O97" s="195" t="n"/>
      <c r="P97" s="195" t="n"/>
      <c r="Q97" s="569" t="n"/>
      <c r="R97" s="569" t="n"/>
      <c r="S97" s="569" t="n"/>
      <c r="T97" s="569" t="n"/>
      <c r="U97" s="569" t="n"/>
      <c r="V97" s="195" t="n"/>
    </row>
    <row r="98" spans="1:26">
      <c r="A98" s="195" t="n"/>
      <c r="B98" s="195" t="n"/>
      <c r="C98" s="195" t="n"/>
      <c r="D98" s="195" t="n"/>
      <c r="E98" s="195" t="n"/>
      <c r="F98" s="195" t="n"/>
      <c r="G98" s="195" t="n"/>
      <c r="H98" s="195" t="n"/>
      <c r="I98" s="209" t="n"/>
      <c r="J98" s="208" t="n"/>
      <c r="K98" s="195" t="n"/>
      <c r="L98" s="195" t="n"/>
      <c r="M98" s="195" t="n"/>
      <c r="N98" s="195" t="n"/>
      <c r="O98" s="195" t="n"/>
      <c r="P98" s="195" t="n"/>
      <c r="Q98" s="569" t="n"/>
      <c r="R98" s="569" t="n"/>
      <c r="S98" s="569" t="n"/>
      <c r="T98" s="569" t="n"/>
      <c r="U98" s="569" t="n"/>
      <c r="V98" s="195" t="n"/>
    </row>
    <row r="99" spans="1:26">
      <c r="A99" s="569" t="n"/>
      <c r="B99" s="593" t="s">
        <v>175</v>
      </c>
      <c r="L99" s="569" t="n"/>
      <c r="M99" s="569" t="n"/>
      <c r="N99" s="569" t="n"/>
      <c r="O99" s="569" t="n"/>
      <c r="P99" s="569" t="n"/>
      <c r="Q99" s="569" t="n"/>
      <c r="R99" s="569" t="n"/>
      <c r="S99" s="569" t="n"/>
      <c r="T99" s="569" t="n"/>
      <c r="U99" s="569" t="n"/>
      <c r="V99" s="569" t="n"/>
    </row>
    <row r="100" spans="1:26">
      <c r="A100" s="569" t="n"/>
      <c r="B100" s="593" t="s">
        <v>176</v>
      </c>
      <c r="L100" s="569" t="n"/>
      <c r="M100" s="569" t="n"/>
      <c r="N100" s="569" t="n"/>
      <c r="O100" s="569" t="n"/>
      <c r="P100" s="569" t="n"/>
      <c r="Q100" s="569" t="n"/>
      <c r="R100" s="569" t="n"/>
      <c r="S100" s="569" t="n"/>
      <c r="T100" s="569" t="n"/>
      <c r="U100" s="569" t="n"/>
      <c r="V100" s="569" t="n"/>
    </row>
    <row r="101" spans="1:26">
      <c r="A101" s="569" t="n"/>
      <c r="B101" s="569" t="n"/>
      <c r="C101" s="569" t="n"/>
      <c r="D101" s="569" t="n"/>
      <c r="E101" s="569" t="n"/>
      <c r="F101" s="569" t="n"/>
      <c r="G101" s="569" t="n"/>
      <c r="H101" s="569" t="n"/>
      <c r="I101" s="569" t="n"/>
      <c r="J101" s="569" t="n"/>
      <c r="K101" s="569" t="n"/>
      <c r="L101" s="569" t="n"/>
      <c r="M101" s="569" t="n"/>
      <c r="N101" s="569" t="n"/>
      <c r="O101" s="569" t="n"/>
      <c r="P101" s="569" t="n"/>
      <c r="Q101" s="569" t="n"/>
      <c r="R101" s="569" t="n"/>
      <c r="S101" s="569" t="n"/>
      <c r="T101" s="569" t="n"/>
      <c r="U101" s="569" t="n"/>
      <c r="V101" s="569" t="n"/>
    </row>
    <row r="102" spans="1:26">
      <c r="A102" s="569" t="n"/>
      <c r="B102" s="569" t="n"/>
      <c r="C102" s="569" t="n"/>
      <c r="D102" s="569" t="n"/>
      <c r="E102" s="569" t="n"/>
      <c r="F102" s="569" t="n"/>
      <c r="G102" s="569" t="n"/>
      <c r="H102" s="569" t="n"/>
      <c r="I102" s="569" t="n"/>
      <c r="J102" s="569" t="n"/>
      <c r="K102" s="569" t="n"/>
      <c r="L102" s="569" t="n"/>
      <c r="M102" s="569" t="n"/>
      <c r="N102" s="569" t="n"/>
      <c r="O102" s="569" t="n"/>
      <c r="P102" s="569" t="n"/>
      <c r="Q102" s="569" t="n"/>
      <c r="R102" s="569" t="n"/>
      <c r="S102" s="569" t="n"/>
      <c r="T102" s="569" t="n"/>
      <c r="U102" s="569" t="n"/>
      <c r="V102" s="569" t="n"/>
    </row>
    <row r="103" spans="1:26">
      <c r="A103" s="569" t="n"/>
      <c r="B103" s="569" t="n"/>
      <c r="C103" s="569" t="n"/>
      <c r="D103" s="569" t="n"/>
      <c r="E103" s="569" t="n"/>
      <c r="F103" s="569" t="n"/>
      <c r="G103" s="569" t="n"/>
      <c r="H103" s="569" t="n"/>
      <c r="I103" s="569" t="n"/>
      <c r="J103" s="569" t="n"/>
      <c r="K103" s="569" t="n"/>
      <c r="L103" s="569" t="n"/>
      <c r="M103" s="569" t="n"/>
      <c r="N103" s="569" t="n"/>
      <c r="O103" s="569" t="n"/>
      <c r="P103" s="569" t="n"/>
      <c r="Q103" s="569" t="n"/>
      <c r="R103" s="569" t="n"/>
      <c r="S103" s="569" t="n"/>
      <c r="T103" s="569" t="n"/>
      <c r="U103" s="569" t="n"/>
      <c r="V103" s="569" t="n"/>
    </row>
    <row r="104" spans="1:26">
      <c r="A104" s="569" t="n"/>
      <c r="B104" s="569" t="n"/>
      <c r="C104" s="569" t="n"/>
      <c r="D104" s="569" t="n"/>
      <c r="E104" s="569" t="n"/>
      <c r="F104" s="569" t="n"/>
      <c r="G104" s="569" t="n"/>
      <c r="H104" s="569" t="n"/>
      <c r="I104" s="569" t="n"/>
      <c r="J104" s="569" t="n"/>
      <c r="K104" s="569" t="n"/>
      <c r="L104" s="569" t="n"/>
      <c r="M104" s="569" t="n"/>
      <c r="N104" s="569" t="n"/>
      <c r="O104" s="569" t="n"/>
      <c r="P104" s="569" t="n"/>
      <c r="Q104" s="569" t="n"/>
      <c r="R104" s="569" t="n"/>
      <c r="S104" s="569" t="n"/>
      <c r="T104" s="569" t="n"/>
      <c r="U104" s="569" t="n"/>
      <c r="V104" s="569" t="n"/>
    </row>
    <row r="105" spans="1:26">
      <c r="A105" s="569" t="n"/>
      <c r="B105" s="569" t="n"/>
      <c r="C105" s="569" t="n"/>
      <c r="D105" s="569" t="n"/>
      <c r="E105" s="569" t="n"/>
      <c r="F105" s="569" t="n"/>
      <c r="G105" s="569" t="n"/>
      <c r="H105" s="569" t="n"/>
      <c r="I105" s="569" t="n"/>
      <c r="J105" s="569" t="n"/>
      <c r="K105" s="569" t="n"/>
      <c r="L105" s="569" t="n"/>
      <c r="M105" s="569" t="n"/>
      <c r="N105" s="569" t="n"/>
      <c r="O105" s="569" t="n"/>
      <c r="P105" s="569" t="n"/>
      <c r="Q105" s="569" t="n"/>
      <c r="R105" s="569" t="n"/>
      <c r="S105" s="569" t="n"/>
      <c r="T105" s="569" t="n"/>
      <c r="U105" s="569" t="n"/>
      <c r="V105" s="569" t="n"/>
    </row>
    <row r="106" spans="1:26">
      <c r="A106" s="569" t="n"/>
      <c r="B106" s="569" t="n"/>
      <c r="C106" s="569" t="n"/>
      <c r="D106" s="569" t="n"/>
      <c r="E106" s="569" t="n"/>
      <c r="F106" s="569" t="n"/>
      <c r="G106" s="569" t="n"/>
      <c r="H106" s="569" t="n"/>
      <c r="I106" s="569" t="n"/>
      <c r="J106" s="569" t="n"/>
      <c r="K106" s="569" t="n"/>
      <c r="L106" s="569" t="n"/>
      <c r="M106" s="569" t="n"/>
      <c r="N106" s="569" t="n"/>
      <c r="O106" s="569" t="n"/>
      <c r="P106" s="569" t="n"/>
      <c r="Q106" s="569" t="n"/>
      <c r="R106" s="569" t="n"/>
      <c r="S106" s="569" t="n"/>
      <c r="T106" s="569" t="n"/>
      <c r="U106" s="569" t="n"/>
      <c r="V106" s="569" t="n"/>
    </row>
    <row r="107" spans="1:26">
      <c r="A107" s="569" t="n"/>
      <c r="B107" s="569" t="n"/>
      <c r="C107" s="569" t="n"/>
      <c r="D107" s="569" t="n"/>
      <c r="E107" s="569" t="n"/>
      <c r="F107" s="569" t="n"/>
      <c r="G107" s="569" t="n"/>
      <c r="H107" s="569" t="n"/>
      <c r="I107" s="569" t="n"/>
      <c r="J107" s="569" t="n"/>
      <c r="K107" s="569" t="n"/>
      <c r="L107" s="569" t="n"/>
      <c r="M107" s="569" t="n"/>
      <c r="N107" s="569" t="n"/>
      <c r="O107" s="569" t="n"/>
      <c r="P107" s="569" t="n"/>
      <c r="Q107" s="569" t="n"/>
      <c r="R107" s="569" t="n"/>
      <c r="S107" s="569" t="n"/>
      <c r="T107" s="569" t="n"/>
      <c r="U107" s="569" t="n"/>
      <c r="V107" s="569" t="n"/>
    </row>
    <row r="108" spans="1:26">
      <c r="A108" s="569" t="n"/>
      <c r="B108" s="569" t="n"/>
      <c r="C108" s="569" t="n"/>
      <c r="D108" s="569" t="n"/>
      <c r="E108" s="569" t="n"/>
      <c r="F108" s="569" t="n"/>
      <c r="G108" s="569" t="n"/>
      <c r="H108" s="569" t="n"/>
      <c r="I108" s="569" t="n"/>
      <c r="J108" s="569" t="n"/>
      <c r="K108" s="569" t="n"/>
      <c r="L108" s="569" t="n"/>
      <c r="M108" s="569" t="n"/>
      <c r="N108" s="569" t="n"/>
      <c r="O108" s="569" t="n"/>
      <c r="P108" s="569" t="n"/>
      <c r="Q108" s="569" t="n"/>
      <c r="R108" s="569" t="n"/>
      <c r="S108" s="569" t="n"/>
      <c r="T108" s="569" t="n"/>
      <c r="U108" s="569" t="n"/>
      <c r="V108" s="569" t="n"/>
    </row>
    <row r="109" spans="1:26">
      <c r="A109" s="569" t="n"/>
      <c r="B109" s="569" t="n"/>
      <c r="C109" s="569" t="n"/>
      <c r="D109" s="569" t="n"/>
      <c r="E109" s="569" t="n"/>
      <c r="F109" s="569" t="n"/>
      <c r="G109" s="569" t="n"/>
      <c r="H109" s="569" t="n"/>
      <c r="I109" s="569" t="n"/>
      <c r="J109" s="569" t="n"/>
      <c r="K109" s="569" t="n"/>
      <c r="L109" s="569" t="n"/>
      <c r="M109" s="569" t="n"/>
      <c r="N109" s="569" t="n"/>
      <c r="O109" s="569" t="n"/>
      <c r="P109" s="569" t="n"/>
      <c r="Q109" s="569" t="n"/>
      <c r="R109" s="569" t="n"/>
      <c r="S109" s="569" t="n"/>
      <c r="T109" s="569" t="n"/>
      <c r="U109" s="569" t="n"/>
      <c r="V109" s="569" t="n"/>
    </row>
    <row r="110" spans="1:26">
      <c r="A110" s="569" t="n"/>
      <c r="B110" s="569" t="n"/>
      <c r="C110" s="569" t="n"/>
      <c r="D110" s="569" t="n"/>
      <c r="E110" s="569" t="n"/>
      <c r="F110" s="569" t="n"/>
      <c r="G110" s="569" t="n"/>
      <c r="H110" s="569" t="n"/>
      <c r="I110" s="569" t="n"/>
      <c r="J110" s="569" t="n"/>
      <c r="K110" s="569" t="n"/>
      <c r="L110" s="569" t="n"/>
      <c r="M110" s="569" t="n"/>
      <c r="N110" s="569" t="n"/>
      <c r="O110" s="569" t="n"/>
      <c r="P110" s="569" t="n"/>
      <c r="Q110" s="569" t="n"/>
      <c r="R110" s="569" t="n"/>
      <c r="S110" s="569" t="n"/>
      <c r="T110" s="569" t="n"/>
      <c r="U110" s="569" t="n"/>
      <c r="V110" s="569" t="n"/>
    </row>
    <row r="111" spans="1:26">
      <c r="A111" s="569" t="n"/>
      <c r="B111" s="569" t="n"/>
      <c r="C111" s="569" t="n"/>
      <c r="D111" s="569" t="n"/>
      <c r="E111" s="569" t="n"/>
      <c r="F111" s="569" t="n"/>
      <c r="G111" s="569" t="n"/>
      <c r="H111" s="569" t="n"/>
      <c r="I111" s="569" t="n"/>
      <c r="J111" s="569" t="n"/>
      <c r="K111" s="569" t="n"/>
      <c r="L111" s="569" t="n"/>
      <c r="M111" s="569" t="n"/>
      <c r="N111" s="569" t="n"/>
      <c r="O111" s="569" t="n"/>
      <c r="P111" s="569" t="n"/>
      <c r="Q111" s="569" t="n"/>
      <c r="R111" s="569" t="n"/>
      <c r="S111" s="569" t="n"/>
      <c r="T111" s="569" t="n"/>
      <c r="U111" s="569" t="n"/>
      <c r="V111" s="569" t="n"/>
    </row>
    <row r="112" spans="1:26">
      <c r="A112" s="569" t="n"/>
      <c r="B112" s="569" t="n"/>
      <c r="C112" s="569" t="n"/>
      <c r="D112" s="569" t="n"/>
      <c r="E112" s="569" t="n"/>
      <c r="F112" s="569" t="n"/>
      <c r="G112" s="569" t="n"/>
      <c r="H112" s="569" t="n"/>
      <c r="I112" s="569" t="n"/>
      <c r="J112" s="569" t="n"/>
      <c r="K112" s="569" t="n"/>
      <c r="L112" s="569" t="n"/>
      <c r="M112" s="569" t="n"/>
      <c r="N112" s="569" t="n"/>
      <c r="O112" s="569" t="n"/>
      <c r="P112" s="569" t="n"/>
      <c r="Q112" s="569" t="n"/>
      <c r="R112" s="569" t="n"/>
      <c r="S112" s="569" t="n"/>
      <c r="T112" s="569" t="n"/>
      <c r="U112" s="569" t="n"/>
      <c r="V112" s="569" t="n"/>
    </row>
    <row r="113" spans="1:26">
      <c r="A113" s="569" t="n"/>
      <c r="B113" s="569" t="n"/>
      <c r="C113" s="569" t="n"/>
      <c r="D113" s="569" t="n"/>
      <c r="E113" s="569" t="n"/>
      <c r="F113" s="569" t="n"/>
      <c r="G113" s="569" t="n"/>
      <c r="H113" s="569" t="n"/>
      <c r="I113" s="569" t="n"/>
      <c r="J113" s="569" t="n"/>
      <c r="K113" s="569" t="n"/>
      <c r="L113" s="569" t="n"/>
      <c r="M113" s="569" t="n"/>
      <c r="N113" s="569" t="n"/>
      <c r="O113" s="569" t="n"/>
      <c r="P113" s="569" t="n"/>
      <c r="Q113" s="569" t="n"/>
      <c r="R113" s="569" t="n"/>
      <c r="S113" s="569" t="n"/>
      <c r="T113" s="569" t="n"/>
      <c r="U113" s="569" t="n"/>
      <c r="V113" s="569" t="n"/>
    </row>
    <row r="114" spans="1:26">
      <c r="A114" s="569" t="n"/>
      <c r="B114" s="569" t="n"/>
      <c r="C114" s="569" t="n"/>
      <c r="D114" s="569" t="n"/>
      <c r="E114" s="569" t="n"/>
      <c r="F114" s="569" t="n"/>
      <c r="G114" s="569" t="n"/>
      <c r="H114" s="569" t="n"/>
      <c r="I114" s="569" t="n"/>
      <c r="J114" s="569" t="n"/>
      <c r="K114" s="569" t="n"/>
      <c r="L114" s="569" t="n"/>
      <c r="M114" s="569" t="n"/>
      <c r="N114" s="569" t="n"/>
      <c r="O114" s="569" t="n"/>
      <c r="P114" s="569" t="n"/>
      <c r="Q114" s="569" t="n"/>
      <c r="R114" s="569" t="n"/>
      <c r="S114" s="569" t="n"/>
      <c r="T114" s="569" t="n"/>
      <c r="U114" s="569" t="n"/>
      <c r="V114" s="569" t="n"/>
    </row>
    <row r="115" spans="1:26">
      <c r="A115" s="569" t="n"/>
      <c r="B115" s="569" t="n"/>
      <c r="C115" s="569" t="n"/>
      <c r="D115" s="569" t="n"/>
      <c r="E115" s="569" t="n"/>
      <c r="F115" s="569" t="n"/>
      <c r="G115" s="569" t="n"/>
      <c r="H115" s="569" t="n"/>
      <c r="I115" s="569" t="n"/>
      <c r="J115" s="569" t="n"/>
      <c r="K115" s="569" t="n"/>
      <c r="L115" s="569" t="n"/>
      <c r="M115" s="569" t="n"/>
      <c r="N115" s="569" t="n"/>
      <c r="O115" s="569" t="n"/>
      <c r="P115" s="569" t="n"/>
      <c r="Q115" s="569" t="n"/>
      <c r="R115" s="569" t="n"/>
      <c r="S115" s="569" t="n"/>
      <c r="T115" s="569" t="n"/>
      <c r="U115" s="569" t="n"/>
      <c r="V115" s="569" t="n"/>
    </row>
    <row r="116" spans="1:26">
      <c r="A116" s="569" t="n"/>
      <c r="B116" s="569" t="n"/>
      <c r="C116" s="569" t="n"/>
      <c r="D116" s="569" t="n"/>
      <c r="E116" s="569" t="n"/>
      <c r="F116" s="569" t="n"/>
      <c r="G116" s="569" t="n"/>
      <c r="H116" s="569" t="n"/>
      <c r="I116" s="569" t="n"/>
      <c r="J116" s="569" t="n"/>
      <c r="K116" s="569" t="n"/>
      <c r="L116" s="569" t="n"/>
      <c r="M116" s="569" t="n"/>
      <c r="N116" s="569" t="n"/>
      <c r="O116" s="569" t="n"/>
      <c r="P116" s="569" t="n"/>
      <c r="Q116" s="569" t="n"/>
      <c r="R116" s="569" t="n"/>
      <c r="S116" s="569" t="n"/>
      <c r="T116" s="569" t="n"/>
      <c r="U116" s="569" t="n"/>
      <c r="V116" s="569" t="n"/>
    </row>
    <row r="117" spans="1:26">
      <c r="A117" s="569" t="n"/>
      <c r="B117" s="569" t="n"/>
      <c r="C117" s="569" t="n"/>
      <c r="D117" s="569" t="n"/>
      <c r="E117" s="569" t="n"/>
      <c r="F117" s="569" t="n"/>
      <c r="G117" s="569" t="n"/>
      <c r="H117" s="569" t="n"/>
      <c r="I117" s="569" t="n"/>
      <c r="J117" s="569" t="n"/>
      <c r="K117" s="569" t="n"/>
      <c r="L117" s="569" t="n"/>
      <c r="M117" s="569" t="n"/>
      <c r="N117" s="569" t="n"/>
      <c r="O117" s="569" t="n"/>
      <c r="P117" s="569" t="n"/>
      <c r="Q117" s="569" t="n"/>
      <c r="R117" s="569" t="n"/>
      <c r="S117" s="569" t="n"/>
      <c r="T117" s="569" t="n"/>
      <c r="U117" s="569" t="n"/>
      <c r="V117" s="569" t="n"/>
    </row>
    <row r="118" spans="1:26">
      <c r="A118" s="569" t="n"/>
      <c r="B118" s="569" t="n"/>
      <c r="C118" s="569" t="n"/>
      <c r="D118" s="569" t="n"/>
      <c r="E118" s="569" t="n"/>
      <c r="F118" s="569" t="n"/>
      <c r="G118" s="569" t="n"/>
      <c r="H118" s="569" t="n"/>
      <c r="I118" s="569" t="n"/>
      <c r="J118" s="569" t="n"/>
      <c r="K118" s="569" t="n"/>
      <c r="L118" s="569" t="n"/>
      <c r="M118" s="569" t="n"/>
      <c r="N118" s="569" t="n"/>
      <c r="O118" s="569" t="n"/>
      <c r="P118" s="569" t="n"/>
      <c r="Q118" s="569" t="n"/>
      <c r="R118" s="569" t="n"/>
      <c r="S118" s="569" t="n"/>
      <c r="T118" s="569" t="n"/>
      <c r="U118" s="569" t="n"/>
      <c r="V118" s="569" t="n"/>
    </row>
    <row r="119" spans="1:26">
      <c r="A119" s="569" t="n"/>
      <c r="B119" s="569" t="n"/>
      <c r="C119" s="569" t="n"/>
      <c r="D119" s="569" t="n"/>
      <c r="E119" s="569" t="n"/>
      <c r="F119" s="569" t="n"/>
      <c r="G119" s="569" t="n"/>
      <c r="H119" s="569" t="n"/>
      <c r="I119" s="569" t="n"/>
      <c r="J119" s="569" t="n"/>
      <c r="K119" s="569" t="n"/>
      <c r="L119" s="569" t="n"/>
      <c r="M119" s="569" t="n"/>
      <c r="N119" s="569" t="n"/>
      <c r="O119" s="569" t="n"/>
      <c r="P119" s="569" t="n"/>
      <c r="Q119" s="569" t="n"/>
      <c r="R119" s="569" t="n"/>
      <c r="S119" s="569" t="n"/>
      <c r="T119" s="569" t="n"/>
      <c r="U119" s="569" t="n"/>
      <c r="V119" s="569" t="n"/>
    </row>
    <row r="120" spans="1:26">
      <c r="A120" s="569" t="n"/>
      <c r="C120" s="596" t="s">
        <v>50</v>
      </c>
      <c r="D120" s="596" t="s">
        <v>51</v>
      </c>
      <c r="E120" s="596" t="s">
        <v>52</v>
      </c>
      <c r="I120" s="596" t="s">
        <v>53</v>
      </c>
      <c r="L120" s="596" t="s">
        <v>57</v>
      </c>
      <c r="M120" s="596" t="s">
        <v>58</v>
      </c>
      <c r="N120" s="292" t="n"/>
      <c r="O120" s="292" t="n"/>
      <c r="P120" s="569" t="n"/>
      <c r="Q120" s="569" t="n"/>
      <c r="R120" s="569" t="n"/>
      <c r="S120" s="569" t="n"/>
      <c r="T120" s="569" t="n"/>
      <c r="U120" s="569" t="n"/>
      <c r="V120" s="569" t="n"/>
    </row>
    <row customHeight="1" ht="27.75" r="121" s="333" spans="1:26">
      <c r="A121" s="569" t="n"/>
      <c r="C121" s="321" t="n">
        <v>1</v>
      </c>
      <c r="D121" s="432" t="s">
        <v>59</v>
      </c>
      <c r="E121" s="606" t="s">
        <v>60</v>
      </c>
      <c r="I121" s="538" t="s">
        <v>90</v>
      </c>
      <c r="L121" s="323" t="n"/>
      <c r="M121" s="324" t="n"/>
      <c r="N121" s="297" t="n"/>
      <c r="O121" s="297" t="n"/>
      <c r="Q121" s="569" t="n"/>
      <c r="R121" s="569" t="n"/>
      <c r="S121" s="569" t="n"/>
      <c r="T121" s="569" t="n"/>
      <c r="U121" s="569" t="n"/>
      <c r="V121" s="569" t="n"/>
    </row>
    <row customHeight="1" ht="23.25" r="122" s="333" spans="1:26">
      <c r="A122" s="569" t="n"/>
      <c r="C122" s="321" t="n">
        <v>2</v>
      </c>
      <c r="D122" s="432" t="s">
        <v>62</v>
      </c>
      <c r="E122" s="604" t="s">
        <v>63</v>
      </c>
      <c r="I122" s="538" t="s">
        <v>91</v>
      </c>
      <c r="L122" s="323" t="n"/>
      <c r="M122" s="324" t="n"/>
      <c r="N122" s="297" t="n"/>
      <c r="O122" s="297" t="n"/>
      <c r="Q122" s="569" t="n"/>
      <c r="R122" s="569" t="n"/>
      <c r="S122" s="569" t="n"/>
      <c r="T122" s="569" t="n"/>
      <c r="U122" s="569" t="n"/>
      <c r="V122" s="569" t="n"/>
    </row>
    <row customHeight="1" ht="17.25" r="123" s="333" spans="1:26">
      <c r="A123" s="569" t="n"/>
      <c r="C123" s="321" t="n">
        <v>3</v>
      </c>
      <c r="D123" s="432" t="s">
        <v>65</v>
      </c>
      <c r="E123" s="604" t="s">
        <v>66</v>
      </c>
      <c r="I123" s="538" t="s">
        <v>92</v>
      </c>
      <c r="L123" s="323" t="n"/>
      <c r="M123" s="324" t="n"/>
      <c r="Q123" s="569" t="n"/>
      <c r="R123" s="569" t="n"/>
      <c r="S123" s="569" t="n"/>
      <c r="T123" s="569" t="n"/>
      <c r="U123" s="569" t="n"/>
      <c r="V123" s="569" t="n"/>
    </row>
    <row customHeight="1" ht="19.5" r="124" s="333" spans="1:26">
      <c r="A124" s="569" t="n"/>
      <c r="C124" s="321" t="n">
        <v>4</v>
      </c>
      <c r="D124" s="432" t="s">
        <v>68</v>
      </c>
      <c r="E124" s="604" t="s">
        <v>69</v>
      </c>
      <c r="I124" s="538" t="s">
        <v>93</v>
      </c>
      <c r="L124" s="323" t="n"/>
      <c r="M124" s="324" t="n"/>
      <c r="Q124" s="569" t="n"/>
      <c r="R124" s="569" t="n"/>
      <c r="S124" s="569" t="n"/>
      <c r="T124" s="569" t="n"/>
      <c r="U124" s="569" t="n"/>
      <c r="V124" s="569" t="n"/>
    </row>
    <row customHeight="1" ht="19.5" r="125" s="333" spans="1:26">
      <c r="A125" s="569" t="n"/>
      <c r="C125" s="321" t="n">
        <v>5</v>
      </c>
      <c r="D125" s="432" t="s">
        <v>71</v>
      </c>
      <c r="E125" s="604" t="s">
        <v>72</v>
      </c>
      <c r="I125" s="538" t="s">
        <v>94</v>
      </c>
      <c r="L125" s="323" t="n"/>
      <c r="M125" s="324" t="n"/>
      <c r="Q125" s="569" t="n"/>
      <c r="R125" s="569" t="n"/>
      <c r="S125" s="569" t="n"/>
      <c r="T125" s="569" t="n"/>
      <c r="U125" s="569" t="n"/>
      <c r="V125" s="569" t="n"/>
    </row>
    <row customHeight="1" ht="18" r="126" s="333" spans="1:26">
      <c r="A126" s="569" t="n"/>
      <c r="C126" s="321" t="n">
        <v>6</v>
      </c>
      <c r="D126" s="433" t="s">
        <v>74</v>
      </c>
      <c r="E126" s="608" t="s">
        <v>75</v>
      </c>
      <c r="I126" s="541" t="s">
        <v>91</v>
      </c>
      <c r="L126" s="323" t="n"/>
      <c r="M126" s="324" t="n"/>
      <c r="Q126" s="569" t="n"/>
      <c r="R126" s="569" t="n"/>
      <c r="S126" s="569" t="n"/>
      <c r="T126" s="569" t="n"/>
      <c r="U126" s="569" t="n"/>
      <c r="V126" s="569" t="n"/>
    </row>
    <row customHeight="1" ht="17.25" r="127" s="333" spans="1:26">
      <c r="A127" s="569" t="n"/>
      <c r="C127" s="321" t="n">
        <v>7</v>
      </c>
      <c r="D127" s="433" t="s">
        <v>76</v>
      </c>
      <c r="E127" s="608" t="s">
        <v>77</v>
      </c>
      <c r="I127" s="541" t="s">
        <v>93</v>
      </c>
      <c r="L127" s="323" t="n"/>
      <c r="M127" s="324" t="n"/>
      <c r="Q127" s="569" t="n"/>
      <c r="R127" s="569" t="n"/>
      <c r="S127" s="569" t="n"/>
      <c r="T127" s="569" t="n"/>
      <c r="U127" s="569" t="n"/>
      <c r="V127" s="569" t="n"/>
    </row>
    <row customHeight="1" ht="18" r="128" s="333" spans="1:26">
      <c r="A128" s="569" t="n"/>
      <c r="C128" s="321" t="n">
        <v>8</v>
      </c>
      <c r="D128" s="432" t="s">
        <v>79</v>
      </c>
      <c r="E128" s="604" t="s">
        <v>80</v>
      </c>
      <c r="I128" s="538" t="s">
        <v>95</v>
      </c>
      <c r="L128" s="323" t="n"/>
      <c r="M128" s="324" t="n"/>
      <c r="Q128" s="569" t="n"/>
      <c r="R128" s="569" t="n"/>
      <c r="S128" s="569" t="n"/>
      <c r="T128" s="569" t="n"/>
      <c r="U128" s="569" t="n"/>
      <c r="V128" s="569" t="n"/>
    </row>
    <row r="129" spans="1:26">
      <c r="A129" s="569" t="n"/>
      <c r="B129" s="569" t="n"/>
      <c r="C129" s="569" t="n"/>
      <c r="D129" s="569" t="n"/>
      <c r="E129" s="569" t="n"/>
      <c r="F129" s="569" t="n"/>
      <c r="G129" s="569" t="n"/>
      <c r="H129" s="569" t="n"/>
      <c r="I129" s="569" t="n"/>
      <c r="J129" s="569" t="n"/>
      <c r="K129" s="569" t="n"/>
      <c r="L129" s="569" t="n"/>
      <c r="M129" s="569" t="n"/>
      <c r="N129" s="569" t="n"/>
      <c r="O129" s="569" t="n"/>
      <c r="P129" s="569" t="n"/>
      <c r="Q129" s="569" t="n"/>
      <c r="R129" s="569" t="n"/>
      <c r="S129" s="569" t="n"/>
      <c r="T129" s="569" t="n"/>
      <c r="U129" s="569" t="n"/>
      <c r="V129" s="569" t="n"/>
    </row>
    <row r="130" spans="1:26">
      <c r="A130" s="569" t="n"/>
      <c r="B130" s="569" t="n"/>
      <c r="C130" s="569" t="n"/>
      <c r="D130" s="569" t="n"/>
      <c r="E130" s="569" t="n"/>
      <c r="F130" s="569" t="n"/>
      <c r="G130" s="569" t="n"/>
      <c r="H130" s="569" t="n"/>
      <c r="I130" s="569" t="n"/>
      <c r="J130" s="569" t="n"/>
      <c r="K130" s="569" t="n"/>
      <c r="L130" s="569" t="n"/>
      <c r="M130" s="569" t="n"/>
      <c r="N130" s="569" t="n"/>
      <c r="O130" s="569" t="n"/>
      <c r="P130" s="569" t="n"/>
      <c r="Q130" s="569" t="n"/>
      <c r="R130" s="569" t="n"/>
      <c r="S130" s="569" t="n"/>
      <c r="T130" s="569" t="n"/>
      <c r="U130" s="569" t="n"/>
      <c r="V130" s="569" t="n"/>
    </row>
    <row r="131" spans="1:26">
      <c r="A131" s="569" t="n"/>
      <c r="B131" s="569" t="n"/>
      <c r="C131" s="569" t="n"/>
      <c r="D131" s="569" t="n"/>
      <c r="E131" s="569" t="n"/>
      <c r="F131" s="569" t="n"/>
      <c r="G131" s="569" t="n"/>
      <c r="H131" s="569" t="n"/>
      <c r="I131" s="569" t="n"/>
      <c r="J131" s="569" t="n"/>
      <c r="K131" s="569" t="n"/>
      <c r="L131" s="569" t="n"/>
      <c r="M131" s="569" t="n"/>
      <c r="N131" s="569" t="n"/>
      <c r="O131" s="569" t="n"/>
      <c r="P131" s="569" t="n"/>
      <c r="Q131" s="569" t="n"/>
      <c r="R131" s="569" t="n"/>
      <c r="S131" s="569" t="n"/>
      <c r="T131" s="569" t="n"/>
      <c r="U131" s="569" t="n"/>
      <c r="V131" s="569" t="n"/>
    </row>
    <row r="132" spans="1:26">
      <c r="A132" s="569" t="n"/>
      <c r="B132" s="569" t="n"/>
      <c r="C132" s="569" t="n"/>
      <c r="D132" s="569" t="n"/>
      <c r="E132" s="569" t="n"/>
      <c r="F132" s="569" t="n"/>
      <c r="G132" s="569" t="n"/>
      <c r="H132" s="569" t="n"/>
      <c r="I132" s="569" t="n"/>
      <c r="J132" s="569" t="n"/>
      <c r="K132" s="569" t="n"/>
      <c r="L132" s="569" t="n"/>
      <c r="M132" s="569" t="n"/>
      <c r="N132" s="569" t="n"/>
      <c r="O132" s="569" t="n"/>
      <c r="P132" s="569" t="n"/>
      <c r="Q132" s="569" t="n"/>
      <c r="R132" s="569" t="n"/>
      <c r="S132" s="569" t="n"/>
      <c r="T132" s="569" t="n"/>
      <c r="U132" s="569" t="n"/>
      <c r="V132" s="569" t="n"/>
    </row>
    <row r="133" spans="1:26">
      <c r="A133" s="569" t="n"/>
      <c r="B133" s="569" t="n"/>
      <c r="C133" s="569" t="n"/>
      <c r="D133" s="569" t="n"/>
      <c r="E133" s="569" t="n"/>
      <c r="F133" s="569" t="n"/>
      <c r="G133" s="569" t="n"/>
      <c r="H133" s="569" t="n"/>
      <c r="I133" s="569" t="n"/>
      <c r="J133" s="569" t="n"/>
      <c r="K133" s="569" t="n"/>
      <c r="L133" s="569" t="n"/>
      <c r="M133" s="569" t="n"/>
      <c r="N133" s="569" t="n"/>
      <c r="O133" s="569" t="n"/>
      <c r="P133" s="569" t="n"/>
      <c r="Q133" s="569" t="n"/>
      <c r="R133" s="569" t="n"/>
      <c r="S133" s="569" t="n"/>
      <c r="T133" s="569" t="n"/>
      <c r="U133" s="569" t="n"/>
      <c r="V133" s="569" t="n"/>
    </row>
    <row r="134" spans="1:26">
      <c r="A134" s="569" t="n"/>
      <c r="B134" s="569" t="n"/>
      <c r="C134" s="569" t="n"/>
      <c r="D134" s="569" t="n"/>
      <c r="E134" s="569" t="n"/>
      <c r="F134" s="569" t="n"/>
      <c r="G134" s="569" t="n"/>
      <c r="H134" s="569" t="n"/>
      <c r="I134" s="569" t="n"/>
      <c r="J134" s="569" t="n"/>
      <c r="K134" s="569" t="n"/>
      <c r="L134" s="569" t="n"/>
      <c r="M134" s="569" t="n"/>
      <c r="N134" s="569" t="n"/>
      <c r="O134" s="569" t="n"/>
      <c r="P134" s="569" t="n"/>
      <c r="Q134" s="569" t="n"/>
      <c r="R134" s="569" t="n"/>
      <c r="S134" s="569" t="n"/>
      <c r="T134" s="569" t="n"/>
      <c r="U134" s="569" t="n"/>
      <c r="V134" s="569" t="n"/>
    </row>
    <row r="135" spans="1:26">
      <c r="A135" s="569" t="n"/>
      <c r="B135" s="569" t="n"/>
      <c r="C135" s="569" t="n"/>
      <c r="D135" s="569" t="n"/>
      <c r="E135" s="569" t="n"/>
      <c r="F135" s="569" t="n"/>
      <c r="G135" s="569" t="n"/>
      <c r="H135" s="569" t="n"/>
      <c r="I135" s="569" t="n"/>
      <c r="J135" s="569" t="n"/>
      <c r="K135" s="569" t="n"/>
      <c r="L135" s="569" t="n"/>
      <c r="M135" s="569" t="n"/>
      <c r="N135" s="569" t="n"/>
      <c r="O135" s="569" t="n"/>
      <c r="P135" s="569" t="n"/>
      <c r="Q135" s="569" t="n"/>
      <c r="R135" s="569" t="n"/>
      <c r="S135" s="569" t="n"/>
      <c r="T135" s="569" t="n"/>
      <c r="U135" s="569" t="n"/>
      <c r="V135" s="569" t="n"/>
    </row>
    <row r="136" spans="1:26">
      <c r="A136" s="569" t="n"/>
      <c r="B136" s="569" t="n"/>
      <c r="C136" s="569" t="n"/>
      <c r="D136" s="569" t="n"/>
      <c r="E136" s="569" t="n"/>
      <c r="F136" s="569" t="n"/>
      <c r="G136" s="569" t="n"/>
      <c r="H136" s="569" t="n"/>
      <c r="I136" s="569" t="n"/>
      <c r="J136" s="569" t="n"/>
      <c r="K136" s="569" t="n"/>
      <c r="L136" s="569" t="n"/>
      <c r="M136" s="569" t="n"/>
      <c r="N136" s="569" t="n"/>
      <c r="O136" s="569" t="n"/>
      <c r="P136" s="569" t="n"/>
      <c r="Q136" s="569" t="n"/>
      <c r="R136" s="569" t="n"/>
      <c r="S136" s="569" t="n"/>
      <c r="T136" s="569" t="n"/>
      <c r="U136" s="569" t="n"/>
      <c r="V136" s="569" t="n"/>
    </row>
    <row r="137" spans="1:26">
      <c r="A137" s="569" t="n"/>
      <c r="B137" s="569" t="n"/>
      <c r="C137" s="569" t="n"/>
      <c r="D137" s="569" t="n"/>
      <c r="E137" s="569" t="n"/>
      <c r="F137" s="569" t="n"/>
      <c r="G137" s="569" t="n"/>
      <c r="H137" s="569" t="n"/>
      <c r="I137" s="569" t="n"/>
      <c r="J137" s="569" t="n"/>
      <c r="K137" s="569" t="n"/>
      <c r="L137" s="569" t="n"/>
      <c r="M137" s="569" t="n"/>
      <c r="N137" s="569" t="n"/>
      <c r="O137" s="569" t="n"/>
      <c r="P137" s="569" t="n"/>
      <c r="Q137" s="569" t="n"/>
      <c r="R137" s="569" t="n"/>
      <c r="S137" s="569" t="n"/>
      <c r="T137" s="569" t="n"/>
      <c r="U137" s="569" t="n"/>
      <c r="V137" s="569" t="n"/>
    </row>
    <row r="138" spans="1:26">
      <c r="A138" s="569" t="n"/>
      <c r="B138" s="569" t="n"/>
      <c r="C138" s="569" t="n"/>
      <c r="D138" s="569" t="n"/>
      <c r="E138" s="569" t="n"/>
      <c r="F138" s="569" t="n"/>
      <c r="G138" s="569" t="n"/>
      <c r="H138" s="569" t="n"/>
      <c r="I138" s="569" t="n"/>
      <c r="J138" s="569" t="n"/>
      <c r="K138" s="569" t="n"/>
      <c r="L138" s="569" t="n"/>
      <c r="M138" s="569" t="n"/>
      <c r="N138" s="569" t="n"/>
      <c r="O138" s="569" t="n"/>
      <c r="P138" s="569" t="n"/>
      <c r="Q138" s="569" t="n"/>
      <c r="R138" s="220" t="n"/>
      <c r="S138" s="220" t="n"/>
      <c r="T138" s="220" t="n"/>
      <c r="U138" s="220" t="n"/>
      <c r="V138" s="569" t="n"/>
    </row>
    <row r="139" spans="1:26">
      <c r="A139" s="220" t="n"/>
      <c r="B139" s="220" t="n"/>
      <c r="C139" s="220" t="n"/>
      <c r="D139" s="220" t="s">
        <v>288</v>
      </c>
      <c r="E139" s="220" t="n"/>
      <c r="F139" s="220" t="n"/>
      <c r="G139" s="220" t="s">
        <v>289</v>
      </c>
      <c r="H139" s="221" t="n"/>
      <c r="I139" s="220" t="n"/>
      <c r="J139" s="220" t="n"/>
      <c r="K139" s="221" t="n"/>
      <c r="L139" s="220" t="n"/>
      <c r="M139" s="220" t="n"/>
      <c r="N139" s="220" t="n"/>
      <c r="O139" s="220" t="s">
        <v>290</v>
      </c>
      <c r="P139" s="220" t="n"/>
      <c r="Q139" s="220" t="n"/>
      <c r="R139" s="569" t="n"/>
      <c r="S139" s="569" t="n"/>
      <c r="T139" s="569" t="n"/>
      <c r="U139" s="569" t="n"/>
      <c r="V139" s="569" t="n"/>
    </row>
    <row r="140" spans="1:26">
      <c r="A140" s="222" t="s">
        <v>291</v>
      </c>
      <c r="B140" s="222" t="n"/>
      <c r="C140" s="222" t="n"/>
      <c r="D140" s="222" t="n"/>
      <c r="E140" s="222" t="n"/>
      <c r="F140" s="222" t="n"/>
      <c r="G140" s="222" t="n"/>
      <c r="H140" s="222" t="n"/>
      <c r="I140" s="222" t="n"/>
      <c r="J140" s="222" t="n"/>
      <c r="K140" s="222" t="n"/>
      <c r="L140" s="222" t="n"/>
      <c r="M140" s="222" t="n"/>
      <c r="N140" s="222" t="n"/>
      <c r="O140" s="222" t="n"/>
      <c r="P140" s="222" t="n"/>
      <c r="Q140" s="222" t="n"/>
      <c r="R140" s="569" t="n"/>
      <c r="S140" s="569" t="n"/>
      <c r="T140" s="569" t="n"/>
      <c r="U140" s="569" t="n"/>
      <c r="V140" s="220" t="n"/>
    </row>
    <row r="141" spans="1:26">
      <c r="A141" s="569" t="n"/>
      <c r="B141" s="569" t="n"/>
      <c r="C141" s="569" t="n"/>
      <c r="D141" s="569" t="n"/>
      <c r="E141" s="569" t="n"/>
      <c r="F141" s="569" t="n"/>
      <c r="G141" s="569" t="n"/>
      <c r="H141" s="569" t="n"/>
      <c r="I141" s="569" t="n"/>
      <c r="J141" s="569" t="n"/>
      <c r="K141" s="569" t="n"/>
      <c r="L141" s="569" t="n"/>
      <c r="M141" s="569" t="n"/>
      <c r="N141" s="569" t="n"/>
      <c r="O141" s="569" t="n"/>
      <c r="P141" s="569" t="n"/>
      <c r="Q141" s="569" t="n"/>
      <c r="R141" s="569" t="n"/>
      <c r="S141" s="569" t="n"/>
      <c r="T141" s="569" t="n"/>
      <c r="U141" s="569" t="n"/>
      <c r="V141" s="569" t="n"/>
    </row>
    <row r="142" spans="1:26">
      <c r="A142" s="569" t="n"/>
      <c r="B142" s="569" t="n"/>
      <c r="C142" s="569" t="n"/>
      <c r="D142" s="569" t="n"/>
      <c r="E142" s="569" t="n"/>
      <c r="F142" s="569" t="n"/>
      <c r="G142" s="569" t="n"/>
      <c r="H142" s="569" t="n"/>
      <c r="I142" s="569" t="n"/>
      <c r="J142" s="569" t="n"/>
      <c r="K142" s="569" t="n"/>
      <c r="L142" s="569" t="n"/>
      <c r="M142" s="569" t="n"/>
      <c r="N142" s="569" t="n"/>
      <c r="O142" s="569" t="n"/>
      <c r="P142" s="569" t="n"/>
      <c r="Q142" s="569" t="n"/>
      <c r="R142" s="569" t="n"/>
      <c r="S142" s="569" t="n"/>
      <c r="T142" s="569" t="n"/>
      <c r="U142" s="569" t="n"/>
      <c r="V142" s="569" t="n"/>
    </row>
    <row r="143" spans="1:26">
      <c r="A143" s="569" t="n"/>
      <c r="B143" s="569" t="n"/>
      <c r="C143" s="569" t="n"/>
      <c r="D143" s="569" t="n"/>
      <c r="E143" s="569" t="n"/>
      <c r="F143" s="569" t="n"/>
      <c r="G143" s="569" t="n"/>
      <c r="H143" s="569" t="n"/>
      <c r="I143" s="569" t="n"/>
      <c r="J143" s="569" t="n"/>
      <c r="K143" s="569" t="n"/>
      <c r="L143" s="569" t="n"/>
      <c r="M143" s="569" t="n"/>
      <c r="N143" s="569" t="n"/>
      <c r="O143" s="569" t="n"/>
      <c r="P143" s="569" t="n"/>
      <c r="Q143" s="569" t="n"/>
      <c r="R143" s="569" t="n"/>
      <c r="S143" s="569" t="n"/>
      <c r="T143" s="569" t="n"/>
      <c r="U143" s="569" t="n"/>
      <c r="V143" s="569" t="n"/>
    </row>
    <row r="144" spans="1:26">
      <c r="A144" s="569" t="n"/>
      <c r="B144" s="569" t="n"/>
      <c r="C144" s="569" t="n"/>
      <c r="D144" s="569" t="n"/>
      <c r="E144" s="569" t="n"/>
      <c r="F144" s="569" t="n"/>
      <c r="G144" s="569" t="n"/>
      <c r="H144" s="569" t="n"/>
      <c r="I144" s="569" t="n"/>
      <c r="J144" s="569" t="n"/>
      <c r="K144" s="569" t="n"/>
      <c r="L144" s="569" t="n"/>
      <c r="M144" s="569" t="n"/>
      <c r="N144" s="569" t="n"/>
      <c r="O144" s="569" t="n"/>
      <c r="P144" s="569" t="n"/>
      <c r="Q144" s="569" t="n"/>
      <c r="R144" s="569" t="n"/>
      <c r="S144" s="569" t="n"/>
      <c r="T144" s="569" t="n"/>
      <c r="U144" s="569" t="n"/>
      <c r="V144" s="569" t="n"/>
    </row>
  </sheetData>
  <mergeCells count="49">
    <mergeCell ref="E126:H126"/>
    <mergeCell ref="I126:K126"/>
    <mergeCell ref="E127:H127"/>
    <mergeCell ref="I127:K127"/>
    <mergeCell ref="E128:H128"/>
    <mergeCell ref="I128:K128"/>
    <mergeCell ref="E123:H123"/>
    <mergeCell ref="I123:K123"/>
    <mergeCell ref="E124:H124"/>
    <mergeCell ref="I124:K124"/>
    <mergeCell ref="E125:H125"/>
    <mergeCell ref="I125:K125"/>
    <mergeCell ref="E122:H122"/>
    <mergeCell ref="I122:K122"/>
    <mergeCell ref="B89:D89"/>
    <mergeCell ref="B90:D90"/>
    <mergeCell ref="B94:E94"/>
    <mergeCell ref="B95:E95"/>
    <mergeCell ref="B96:E96"/>
    <mergeCell ref="B99:K99"/>
    <mergeCell ref="B100:K100"/>
    <mergeCell ref="E120:H120"/>
    <mergeCell ref="I120:K120"/>
    <mergeCell ref="E121:H121"/>
    <mergeCell ref="I121:K121"/>
    <mergeCell ref="B88:D88"/>
    <mergeCell ref="B78:D78"/>
    <mergeCell ref="Q78:T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75:D75"/>
    <mergeCell ref="Q75:T75"/>
    <mergeCell ref="B76:D76"/>
    <mergeCell ref="Q76:T76"/>
    <mergeCell ref="B77:D77"/>
    <mergeCell ref="Q77:T77"/>
    <mergeCell ref="Q74:T74"/>
    <mergeCell ref="E1:K1"/>
    <mergeCell ref="E2:K2"/>
    <mergeCell ref="A3:B3"/>
    <mergeCell ref="E3:K3"/>
    <mergeCell ref="B74:D74"/>
  </mergeCells>
  <conditionalFormatting sqref="U78 O84:P85 Q77:Q78 B96:C96 F96">
    <cfRule dxfId="1" operator="equal" priority="10" type="cellIs">
      <formula>"U"</formula>
    </cfRule>
  </conditionalFormatting>
  <conditionalFormatting sqref="U78 V83:V85 O84:P85 Q77:Q78 B96:C96 F96">
    <cfRule dxfId="0" operator="equal" priority="9" type="cellIs">
      <formula>"U"</formula>
    </cfRule>
  </conditionalFormatting>
  <conditionalFormatting sqref="M68:N73 E68:L72">
    <cfRule dxfId="105" operator="equal" priority="8" type="cellIs">
      <formula>"U"</formula>
    </cfRule>
  </conditionalFormatting>
  <conditionalFormatting sqref="B69:C73">
    <cfRule dxfId="104" operator="equal" priority="7" type="cellIs">
      <formula>"U"</formula>
    </cfRule>
  </conditionalFormatting>
  <conditionalFormatting sqref="B69:C73 A69 E10:N72 Q10:Q72">
    <cfRule dxfId="103" operator="equal" priority="6" type="cellIs">
      <formula>"U"</formula>
    </cfRule>
  </conditionalFormatting>
  <conditionalFormatting sqref="E10:N72">
    <cfRule dxfId="101" operator="equal" priority="4" type="cellIs">
      <formula>"UA"</formula>
    </cfRule>
    <cfRule dxfId="101" operator="equal" priority="5" type="cellIs">
      <formula>"UA"</formula>
    </cfRule>
  </conditionalFormatting>
  <conditionalFormatting sqref="E10:L72 M10:N73">
    <cfRule dxfId="3" operator="containsText" priority="3" stopIfTrue="1" text="U" type="containsText">
      <formula>NOT(ISERROR(SEARCH("U",E10)))</formula>
    </cfRule>
  </conditionalFormatting>
  <conditionalFormatting sqref="E10:L69">
    <cfRule dxfId="2" operator="equal" priority="1" type="cellIs">
      <formula>"ua"</formula>
    </cfRule>
    <cfRule dxfId="3" operator="equal" priority="2" type="cellIs">
      <formula>"U"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X206"/>
  <sheetViews>
    <sheetView topLeftCell="E169" workbookViewId="0">
      <selection activeCell="O186" sqref="O186"/>
    </sheetView>
  </sheetViews>
  <sheetFormatPr baseColWidth="8" defaultRowHeight="15" outlineLevelCol="0"/>
  <cols>
    <col bestFit="1" customWidth="1" max="2" min="2" style="333" width="13.140625"/>
    <col customWidth="1" max="4" min="4" style="333" width="19.85546875"/>
  </cols>
  <sheetData>
    <row r="2" spans="1:24">
      <c r="B2" t="s">
        <v>414</v>
      </c>
    </row>
    <row customHeight="1" ht="30" r="8" s="333" spans="1:24">
      <c r="E8" s="246" t="s">
        <v>59</v>
      </c>
      <c r="F8" s="246" t="s">
        <v>62</v>
      </c>
      <c r="G8" s="246" t="s">
        <v>65</v>
      </c>
      <c r="H8" s="246" t="s">
        <v>68</v>
      </c>
      <c r="I8" s="246" t="s">
        <v>71</v>
      </c>
      <c r="J8" s="247" t="s">
        <v>74</v>
      </c>
      <c r="K8" s="247" t="s">
        <v>76</v>
      </c>
      <c r="L8" s="246" t="s">
        <v>79</v>
      </c>
      <c r="M8" s="28" t="n"/>
      <c r="N8" s="26" t="n"/>
      <c r="O8" s="157" t="n"/>
      <c r="P8" s="157" t="n"/>
      <c r="Q8" s="154" t="n"/>
      <c r="R8" s="154" t="n"/>
      <c r="S8" s="154" t="n"/>
      <c r="T8" s="154" t="n"/>
      <c r="U8" s="158" t="n"/>
    </row>
    <row customHeight="1" ht="38.25" r="9" s="333" spans="1:24">
      <c r="A9" s="159" t="s">
        <v>189</v>
      </c>
      <c r="B9" s="160" t="s">
        <v>190</v>
      </c>
      <c r="C9" s="160" t="s">
        <v>191</v>
      </c>
      <c r="D9" s="160" t="s">
        <v>192</v>
      </c>
      <c r="E9" s="256" t="n">
        <v>3</v>
      </c>
      <c r="F9" s="256" t="n">
        <v>3</v>
      </c>
      <c r="G9" s="256" t="n">
        <v>3</v>
      </c>
      <c r="H9" s="256" t="n">
        <v>3</v>
      </c>
      <c r="I9" s="256" t="n">
        <v>3</v>
      </c>
      <c r="J9" s="257" t="n">
        <v>2</v>
      </c>
      <c r="K9" s="257" t="n">
        <v>2</v>
      </c>
      <c r="L9" s="256" t="n">
        <v>3</v>
      </c>
      <c r="M9" s="163" t="s">
        <v>193</v>
      </c>
      <c r="N9" s="164" t="s">
        <v>194</v>
      </c>
      <c r="O9" s="165" t="s">
        <v>195</v>
      </c>
      <c r="P9" s="165" t="s">
        <v>196</v>
      </c>
      <c r="Q9" s="166" t="s">
        <v>197</v>
      </c>
      <c r="R9" s="167" t="s">
        <v>198</v>
      </c>
      <c r="S9" s="167" t="s">
        <v>415</v>
      </c>
      <c r="T9" s="167" t="s">
        <v>200</v>
      </c>
      <c r="U9" s="168" t="s">
        <v>201</v>
      </c>
    </row>
    <row r="10" spans="1:24">
      <c r="A10" s="492" t="n">
        <v>1</v>
      </c>
      <c r="B10" s="493" t="n">
        <v>113215104001</v>
      </c>
      <c r="C10" s="493" t="s">
        <v>37</v>
      </c>
      <c r="D10" s="480" t="s">
        <v>294</v>
      </c>
      <c r="E10" s="172" t="s">
        <v>38</v>
      </c>
      <c r="F10" s="172" t="s">
        <v>208</v>
      </c>
      <c r="G10" s="172" t="s">
        <v>38</v>
      </c>
      <c r="H10" s="172" t="s">
        <v>37</v>
      </c>
      <c r="I10" s="172" t="s">
        <v>38</v>
      </c>
      <c r="J10" s="172" t="s">
        <v>203</v>
      </c>
      <c r="K10" s="172" t="s">
        <v>203</v>
      </c>
      <c r="L10" s="172" t="s">
        <v>37</v>
      </c>
      <c r="M10" s="173" t="n">
        <v>22</v>
      </c>
      <c r="N10" s="173">
        <f>IF(S10=0,22-SUMIF(E10:L10,"U*",$E$9:$L$9),0)</f>
        <v/>
      </c>
      <c r="O10" s="174">
        <f>(SUM(VLOOKUP(E10,$W$14:$X$20,2)*E$9,VLOOKUP(F10,$W$14:$X$20,2)*F$9,VLOOKUP(G10,$W$14:$X$20,2)*G$9,VLOOKUP(H10,$W$14:$X$20,2)*H$9,VLOOKUP(I10,$W$14:$X$20,2)*I$9,VLOOKUP(J10,$W$14:$X$20,2)*J$9,VLOOKUP(K10,$W$14:$X$20,2)*K$9,VLOOKUP(L10,$W$14:$X$20,2)*L$9))</f>
        <v/>
      </c>
      <c r="P10" s="175">
        <f>O10/N10</f>
        <v/>
      </c>
      <c r="Q10" s="173">
        <f>COUNTIF(E10:L10,"U")</f>
        <v/>
      </c>
      <c r="R10" s="173">
        <f>COUNTIF(E10:L10,"UA")</f>
        <v/>
      </c>
      <c r="S10" s="173">
        <f>COUNTIF(E10:L10,"WH")</f>
        <v/>
      </c>
      <c r="T10" s="173" t="n"/>
      <c r="U10" s="176">
        <f>IF(Q10&lt;&gt;0,"FAIL",IF(R10&gt;0,"AB",IF(S10&gt;0,"WH","PASS")))</f>
        <v/>
      </c>
    </row>
    <row r="11" spans="1:24">
      <c r="A11" s="492" t="n">
        <v>2</v>
      </c>
      <c r="B11" s="493" t="n">
        <v>113215104002</v>
      </c>
      <c r="C11" s="493" t="s">
        <v>37</v>
      </c>
      <c r="D11" s="480" t="s">
        <v>296</v>
      </c>
      <c r="E11" s="172" t="s">
        <v>206</v>
      </c>
      <c r="F11" s="172" t="s">
        <v>38</v>
      </c>
      <c r="G11" s="172" t="s">
        <v>206</v>
      </c>
      <c r="H11" s="172" t="s">
        <v>37</v>
      </c>
      <c r="I11" s="172" t="s">
        <v>38</v>
      </c>
      <c r="J11" s="172" t="s">
        <v>203</v>
      </c>
      <c r="K11" s="172" t="s">
        <v>203</v>
      </c>
      <c r="L11" s="172" t="s">
        <v>38</v>
      </c>
      <c r="M11" s="173" t="n">
        <v>22</v>
      </c>
      <c r="N11" s="173">
        <f>IF(S11=0,22-SUMIF(E11:L11,"U*",$E$9:$L$9),0)</f>
        <v/>
      </c>
      <c r="O11" s="174">
        <f>(SUM(VLOOKUP(E11,$W$14:$X$20,2)*E$9,VLOOKUP(F11,$W$14:$X$20,2)*F$9,VLOOKUP(G11,$W$14:$X$20,2)*G$9,VLOOKUP(H11,$W$14:$X$20,2)*H$9,VLOOKUP(I11,$W$14:$X$20,2)*I$9,VLOOKUP(J11,$W$14:$X$20,2)*J$9,VLOOKUP(K11,$W$14:$X$20,2)*K$9,VLOOKUP(L11,$W$14:$X$20,2)*L$9))</f>
        <v/>
      </c>
      <c r="P11" s="175">
        <f>O11/N11</f>
        <v/>
      </c>
      <c r="Q11" s="173">
        <f>COUNTIF(E11:L11,"U")</f>
        <v/>
      </c>
      <c r="R11" s="173">
        <f>COUNTIF(E11:L11,"UA")</f>
        <v/>
      </c>
      <c r="S11" s="173">
        <f>COUNTIF(E11:L11,"WH")</f>
        <v/>
      </c>
      <c r="T11" s="172" t="n"/>
      <c r="U11" s="176">
        <f>IF(Q11&lt;&gt;0,"FAIL",IF(R11&gt;0,"AB",IF(S11&gt;0,"WH","PASS")))</f>
        <v/>
      </c>
    </row>
    <row r="12" spans="1:24">
      <c r="A12" s="492" t="n">
        <v>3</v>
      </c>
      <c r="B12" s="493" t="n">
        <v>113215104003</v>
      </c>
      <c r="C12" s="493" t="s">
        <v>37</v>
      </c>
      <c r="D12" s="480" t="s">
        <v>297</v>
      </c>
      <c r="E12" s="172" t="s">
        <v>208</v>
      </c>
      <c r="F12" s="172" t="s">
        <v>37</v>
      </c>
      <c r="G12" s="172" t="s">
        <v>37</v>
      </c>
      <c r="H12" s="172" t="s">
        <v>37</v>
      </c>
      <c r="I12" s="172" t="s">
        <v>36</v>
      </c>
      <c r="J12" s="172" t="s">
        <v>203</v>
      </c>
      <c r="K12" s="172" t="s">
        <v>203</v>
      </c>
      <c r="L12" s="172" t="s">
        <v>38</v>
      </c>
      <c r="M12" s="173" t="n">
        <v>22</v>
      </c>
      <c r="N12" s="173">
        <f>IF(S12=0,22-SUMIF(E12:L12,"U*",$E$9:$L$9),0)</f>
        <v/>
      </c>
      <c r="O12" s="174">
        <f>(SUM(VLOOKUP(E12,$W$14:$X$20,2)*E$9,VLOOKUP(F12,$W$14:$X$20,2)*F$9,VLOOKUP(G12,$W$14:$X$20,2)*G$9,VLOOKUP(H12,$W$14:$X$20,2)*H$9,VLOOKUP(I12,$W$14:$X$20,2)*I$9,VLOOKUP(J12,$W$14:$X$20,2)*J$9,VLOOKUP(K12,$W$14:$X$20,2)*K$9,VLOOKUP(L12,$W$14:$X$20,2)*L$9))</f>
        <v/>
      </c>
      <c r="P12" s="175">
        <f>O12/N12</f>
        <v/>
      </c>
      <c r="Q12" s="173">
        <f>COUNTIF(E12:L12,"U")</f>
        <v/>
      </c>
      <c r="R12" s="173">
        <f>COUNTIF(E12:L12,"UA")</f>
        <v/>
      </c>
      <c r="S12" s="173">
        <f>COUNTIF(E12:L12,"WH")</f>
        <v/>
      </c>
      <c r="T12" s="173" t="n"/>
      <c r="U12" s="176">
        <f>IF(Q12&lt;&gt;0,"FAIL",IF(R12&gt;0,"AB",IF(S12&gt;0,"WH","PASS")))</f>
        <v/>
      </c>
    </row>
    <row r="13" spans="1:24">
      <c r="A13" s="492" t="n">
        <v>4</v>
      </c>
      <c r="B13" s="475" t="n">
        <v>113215104004</v>
      </c>
      <c r="C13" s="475" t="s">
        <v>36</v>
      </c>
      <c r="D13" s="301" t="s">
        <v>202</v>
      </c>
      <c r="E13" s="172" t="s">
        <v>37</v>
      </c>
      <c r="F13" s="172" t="s">
        <v>36</v>
      </c>
      <c r="G13" s="172" t="s">
        <v>36</v>
      </c>
      <c r="H13" s="172" t="s">
        <v>36</v>
      </c>
      <c r="I13" s="172" t="s">
        <v>203</v>
      </c>
      <c r="J13" s="172" t="s">
        <v>203</v>
      </c>
      <c r="K13" s="172" t="s">
        <v>203</v>
      </c>
      <c r="L13" s="172" t="s">
        <v>37</v>
      </c>
      <c r="M13" s="173" t="n">
        <v>22</v>
      </c>
      <c r="N13" s="173">
        <f>IF(S13=0,22-SUMIF(E13:L13,"U*",$E$9:$L$9),0)</f>
        <v/>
      </c>
      <c r="O13" s="174">
        <f>(SUM(VLOOKUP(E13,$W$14:$X$20,2)*E$9,VLOOKUP(F13,$W$14:$X$20,2)*F$9,VLOOKUP(G13,$W$14:$X$20,2)*G$9,VLOOKUP(H13,$W$14:$X$20,2)*H$9,VLOOKUP(I13,$W$14:$X$20,2)*I$9,VLOOKUP(J13,$W$14:$X$20,2)*J$9,VLOOKUP(K13,$W$14:$X$20,2)*K$9,VLOOKUP(L13,$W$14:$X$20,2)*L$9))</f>
        <v/>
      </c>
      <c r="P13" s="175">
        <f>O13/N13</f>
        <v/>
      </c>
      <c r="Q13" s="173">
        <f>COUNTIF(E13:L13,"U")</f>
        <v/>
      </c>
      <c r="R13" s="173">
        <f>COUNTIF(E13:L13,"UA")</f>
        <v/>
      </c>
      <c r="S13" s="173">
        <f>COUNTIF(E13:L13,"WH")</f>
        <v/>
      </c>
      <c r="T13" s="173" t="n"/>
      <c r="U13" s="176">
        <f>IF(Q13&lt;&gt;0,"FAIL",IF(R13&gt;0,"AB",IF(S13&gt;0,"WH","PASS")))</f>
        <v/>
      </c>
    </row>
    <row r="14" spans="1:24">
      <c r="A14" s="492" t="n">
        <v>5</v>
      </c>
      <c r="B14" s="473" t="n">
        <v>113215104005</v>
      </c>
      <c r="C14" s="475" t="s">
        <v>36</v>
      </c>
      <c r="D14" s="301" t="s">
        <v>204</v>
      </c>
      <c r="E14" s="172" t="s">
        <v>205</v>
      </c>
      <c r="F14" s="172" t="s">
        <v>38</v>
      </c>
      <c r="G14" s="172" t="s">
        <v>206</v>
      </c>
      <c r="H14" s="172" t="s">
        <v>38</v>
      </c>
      <c r="I14" s="172" t="s">
        <v>38</v>
      </c>
      <c r="J14" s="172" t="s">
        <v>203</v>
      </c>
      <c r="K14" s="172" t="s">
        <v>203</v>
      </c>
      <c r="L14" s="172" t="s">
        <v>206</v>
      </c>
      <c r="M14" s="173" t="n">
        <v>22</v>
      </c>
      <c r="N14" s="173">
        <f>IF(S14=0,22-SUMIF(E14:L14,"U*",$E$9:$L$9),0)</f>
        <v/>
      </c>
      <c r="O14" s="174">
        <f>(SUM(VLOOKUP(E14,$W$14:$X$20,2)*E$9,VLOOKUP(F14,$W$14:$X$20,2)*F$9,VLOOKUP(G14,$W$14:$X$20,2)*G$9,VLOOKUP(H14,$W$14:$X$20,2)*H$9,VLOOKUP(I14,$W$14:$X$20,2)*I$9,VLOOKUP(J14,$W$14:$X$20,2)*J$9,VLOOKUP(K14,$W$14:$X$20,2)*K$9,VLOOKUP(L14,$W$14:$X$20,2)*L$9))</f>
        <v/>
      </c>
      <c r="P14" s="175">
        <f>O14/N14</f>
        <v/>
      </c>
      <c r="Q14" s="173">
        <f>COUNTIF(E14:L14,"U")</f>
        <v/>
      </c>
      <c r="R14" s="173">
        <f>COUNTIF(E14:L14,"UA")</f>
        <v/>
      </c>
      <c r="S14" s="173">
        <f>COUNTIF(E14:L14,"WH")</f>
        <v/>
      </c>
      <c r="T14" s="172" t="n"/>
      <c r="U14" s="176">
        <f>IF(Q14&lt;&gt;0,"FAIL",IF(R14&gt;0,"AB",IF(S14&gt;0,"WH","PASS")))</f>
        <v/>
      </c>
      <c r="W14" s="50" t="s">
        <v>36</v>
      </c>
      <c r="X14" s="50" t="n">
        <v>9</v>
      </c>
    </row>
    <row r="15" spans="1:24">
      <c r="A15" s="492" t="n">
        <v>6</v>
      </c>
      <c r="B15" s="478" t="n">
        <v>113215104006</v>
      </c>
      <c r="C15" s="478" t="s">
        <v>38</v>
      </c>
      <c r="D15" s="140" t="s">
        <v>355</v>
      </c>
      <c r="E15" s="172" t="s">
        <v>206</v>
      </c>
      <c r="F15" s="172" t="s">
        <v>38</v>
      </c>
      <c r="G15" s="172" t="s">
        <v>38</v>
      </c>
      <c r="H15" s="172" t="s">
        <v>208</v>
      </c>
      <c r="I15" s="172" t="s">
        <v>38</v>
      </c>
      <c r="J15" s="172" t="s">
        <v>36</v>
      </c>
      <c r="K15" s="172" t="s">
        <v>36</v>
      </c>
      <c r="L15" s="172" t="s">
        <v>206</v>
      </c>
      <c r="M15" s="173" t="n">
        <v>22</v>
      </c>
      <c r="N15" s="173">
        <f>IF(S15=0,22-SUMIF(E15:L15,"U*",$E$9:$L$9),0)</f>
        <v/>
      </c>
      <c r="O15" s="174">
        <f>(SUM(VLOOKUP(E15,$W$14:$X$20,2)*E$9,VLOOKUP(F15,$W$14:$X$20,2)*F$9,VLOOKUP(G15,$W$14:$X$20,2)*G$9,VLOOKUP(H15,$W$14:$X$20,2)*H$9,VLOOKUP(I15,$W$14:$X$20,2)*I$9,VLOOKUP(J15,$W$14:$X$20,2)*J$9,VLOOKUP(K15,$W$14:$X$20,2)*K$9,VLOOKUP(L15,$W$14:$X$20,2)*L$9))</f>
        <v/>
      </c>
      <c r="P15" s="175">
        <f>O15/N15</f>
        <v/>
      </c>
      <c r="Q15" s="173">
        <f>COUNTIF(E15:L15,"U")</f>
        <v/>
      </c>
      <c r="R15" s="173">
        <f>COUNTIF(E15:L15,"UA")</f>
        <v/>
      </c>
      <c r="S15" s="173">
        <f>COUNTIF(E15:L15,"WH")</f>
        <v/>
      </c>
      <c r="T15" s="173" t="n"/>
      <c r="U15" s="176">
        <f>IF(Q15&lt;&gt;0,"FAIL",IF(R15&gt;0,"AB",IF(S15&gt;0,"WH","PASS")))</f>
        <v/>
      </c>
      <c r="W15" s="50" t="s">
        <v>37</v>
      </c>
      <c r="X15" s="50" t="n">
        <v>8</v>
      </c>
    </row>
    <row r="16" spans="1:24">
      <c r="A16" s="492" t="n">
        <v>7</v>
      </c>
      <c r="B16" s="493" t="n">
        <v>113215104007</v>
      </c>
      <c r="C16" s="493" t="s">
        <v>37</v>
      </c>
      <c r="D16" s="479" t="s">
        <v>298</v>
      </c>
      <c r="E16" s="172" t="s">
        <v>205</v>
      </c>
      <c r="F16" s="172" t="s">
        <v>38</v>
      </c>
      <c r="G16" s="172" t="s">
        <v>208</v>
      </c>
      <c r="H16" s="172" t="s">
        <v>38</v>
      </c>
      <c r="I16" s="172" t="s">
        <v>38</v>
      </c>
      <c r="J16" s="172" t="s">
        <v>36</v>
      </c>
      <c r="K16" s="172" t="s">
        <v>203</v>
      </c>
      <c r="L16" s="172" t="s">
        <v>208</v>
      </c>
      <c r="M16" s="173" t="n">
        <v>22</v>
      </c>
      <c r="N16" s="173">
        <f>IF(S16=0,22-SUMIF(E16:L16,"U*",$E$9:$L$9),0)</f>
        <v/>
      </c>
      <c r="O16" s="174">
        <f>(SUM(VLOOKUP(E16,$W$14:$X$20,2)*E$9,VLOOKUP(F16,$W$14:$X$20,2)*F$9,VLOOKUP(G16,$W$14:$X$20,2)*G$9,VLOOKUP(H16,$W$14:$X$20,2)*H$9,VLOOKUP(I16,$W$14:$X$20,2)*I$9,VLOOKUP(J16,$W$14:$X$20,2)*J$9,VLOOKUP(K16,$W$14:$X$20,2)*K$9,VLOOKUP(L16,$W$14:$X$20,2)*L$9))</f>
        <v/>
      </c>
      <c r="P16" s="175">
        <f>O16/N16</f>
        <v/>
      </c>
      <c r="Q16" s="173">
        <f>COUNTIF(E16:L16,"U")</f>
        <v/>
      </c>
      <c r="R16" s="173">
        <f>COUNTIF(E16:L16,"UA")</f>
        <v/>
      </c>
      <c r="S16" s="173">
        <f>COUNTIF(E16:L16,"WH")</f>
        <v/>
      </c>
      <c r="T16" s="173" t="n"/>
      <c r="U16" s="176">
        <f>IF(Q16&lt;&gt;0,"FAIL",IF(R16&gt;0,"AB",IF(S16&gt;0,"WH","PASS")))</f>
        <v/>
      </c>
      <c r="W16" s="50" t="s">
        <v>38</v>
      </c>
      <c r="X16" s="50" t="n">
        <v>7</v>
      </c>
    </row>
    <row r="17" spans="1:24">
      <c r="A17" s="492" t="n">
        <v>8</v>
      </c>
      <c r="B17" s="493" t="n">
        <v>113215104008</v>
      </c>
      <c r="C17" s="493" t="s">
        <v>37</v>
      </c>
      <c r="D17" s="480" t="s">
        <v>299</v>
      </c>
      <c r="E17" s="172" t="s">
        <v>38</v>
      </c>
      <c r="F17" s="172" t="s">
        <v>38</v>
      </c>
      <c r="G17" s="172" t="s">
        <v>38</v>
      </c>
      <c r="H17" s="172" t="s">
        <v>38</v>
      </c>
      <c r="I17" s="172" t="s">
        <v>37</v>
      </c>
      <c r="J17" s="172" t="s">
        <v>36</v>
      </c>
      <c r="K17" s="172" t="s">
        <v>203</v>
      </c>
      <c r="L17" s="172" t="s">
        <v>37</v>
      </c>
      <c r="M17" s="173" t="n">
        <v>22</v>
      </c>
      <c r="N17" s="173">
        <f>IF(S17=0,22-SUMIF(E17:L17,"U*",$E$9:$L$9),0)</f>
        <v/>
      </c>
      <c r="O17" s="174">
        <f>(SUM(VLOOKUP(E17,$W$14:$X$20,2)*E$9,VLOOKUP(F17,$W$14:$X$20,2)*F$9,VLOOKUP(G17,$W$14:$X$20,2)*G$9,VLOOKUP(H17,$W$14:$X$20,2)*H$9,VLOOKUP(I17,$W$14:$X$20,2)*I$9,VLOOKUP(J17,$W$14:$X$20,2)*J$9,VLOOKUP(K17,$W$14:$X$20,2)*K$9,VLOOKUP(L17,$W$14:$X$20,2)*L$9))</f>
        <v/>
      </c>
      <c r="P17" s="175">
        <f>O17/N17</f>
        <v/>
      </c>
      <c r="Q17" s="173">
        <f>COUNTIF(E17:L17,"U")</f>
        <v/>
      </c>
      <c r="R17" s="173">
        <f>COUNTIF(E17:L17,"UA")</f>
        <v/>
      </c>
      <c r="S17" s="173">
        <f>COUNTIF(E17:L17,"WH")</f>
        <v/>
      </c>
      <c r="T17" s="172" t="n"/>
      <c r="U17" s="176">
        <f>IF(Q17&lt;&gt;0,"FAIL",IF(R17&gt;0,"AB",IF(S17&gt;0,"WH","PASS")))</f>
        <v/>
      </c>
      <c r="W17" s="50" t="s">
        <v>208</v>
      </c>
      <c r="X17" s="50" t="n">
        <v>6</v>
      </c>
    </row>
    <row r="18" spans="1:24">
      <c r="A18" s="492" t="n">
        <v>9</v>
      </c>
      <c r="B18" s="473" t="n">
        <v>113215104009</v>
      </c>
      <c r="C18" s="475" t="s">
        <v>36</v>
      </c>
      <c r="D18" s="301" t="s">
        <v>207</v>
      </c>
      <c r="E18" s="172" t="s">
        <v>38</v>
      </c>
      <c r="F18" s="172" t="s">
        <v>206</v>
      </c>
      <c r="G18" s="172" t="s">
        <v>208</v>
      </c>
      <c r="H18" s="172" t="s">
        <v>37</v>
      </c>
      <c r="I18" s="172" t="s">
        <v>38</v>
      </c>
      <c r="J18" s="172" t="s">
        <v>203</v>
      </c>
      <c r="K18" s="172" t="s">
        <v>203</v>
      </c>
      <c r="L18" s="172" t="s">
        <v>38</v>
      </c>
      <c r="M18" s="173" t="n">
        <v>22</v>
      </c>
      <c r="N18" s="173">
        <f>IF(S18=0,22-SUMIF(E18:L18,"U*",$E$9:$L$9),0)</f>
        <v/>
      </c>
      <c r="O18" s="174">
        <f>(SUM(VLOOKUP(E18,$W$14:$X$20,2)*E$9,VLOOKUP(F18,$W$14:$X$20,2)*F$9,VLOOKUP(G18,$W$14:$X$20,2)*G$9,VLOOKUP(H18,$W$14:$X$20,2)*H$9,VLOOKUP(I18,$W$14:$X$20,2)*I$9,VLOOKUP(J18,$W$14:$X$20,2)*J$9,VLOOKUP(K18,$W$14:$X$20,2)*K$9,VLOOKUP(L18,$W$14:$X$20,2)*L$9))</f>
        <v/>
      </c>
      <c r="P18" s="175">
        <f>O18/N18</f>
        <v/>
      </c>
      <c r="Q18" s="173">
        <f>COUNTIF(E18:L18,"U")</f>
        <v/>
      </c>
      <c r="R18" s="173">
        <f>COUNTIF(E18:L18,"UA")</f>
        <v/>
      </c>
      <c r="S18" s="173">
        <f>COUNTIF(E18:L18,"WH")</f>
        <v/>
      </c>
      <c r="T18" s="173" t="n"/>
      <c r="U18" s="176">
        <f>IF(Q18&lt;&gt;0,"FAIL",IF(R18&gt;0,"AB",IF(S18&gt;0,"WH","PASS")))</f>
        <v/>
      </c>
      <c r="W18" s="50" t="s">
        <v>206</v>
      </c>
      <c r="X18" s="50" t="n">
        <v>5</v>
      </c>
    </row>
    <row r="19" spans="1:24">
      <c r="A19" s="492" t="n">
        <v>10</v>
      </c>
      <c r="B19" s="493" t="n">
        <v>113215104010</v>
      </c>
      <c r="C19" s="493" t="s">
        <v>37</v>
      </c>
      <c r="D19" s="480" t="s">
        <v>300</v>
      </c>
      <c r="E19" s="172" t="s">
        <v>208</v>
      </c>
      <c r="F19" s="172" t="s">
        <v>206</v>
      </c>
      <c r="G19" s="172" t="s">
        <v>208</v>
      </c>
      <c r="H19" s="172" t="s">
        <v>206</v>
      </c>
      <c r="I19" s="172" t="s">
        <v>206</v>
      </c>
      <c r="J19" s="172" t="s">
        <v>36</v>
      </c>
      <c r="K19" s="172" t="s">
        <v>36</v>
      </c>
      <c r="L19" s="172" t="s">
        <v>38</v>
      </c>
      <c r="M19" s="173" t="n">
        <v>22</v>
      </c>
      <c r="N19" s="173">
        <f>IF(S19=0,22-SUMIF(E19:L19,"U*",$E$9:$L$9),0)</f>
        <v/>
      </c>
      <c r="O19" s="174">
        <f>(SUM(VLOOKUP(E19,$W$14:$X$20,2)*E$9,VLOOKUP(F19,$W$14:$X$20,2)*F$9,VLOOKUP(G19,$W$14:$X$20,2)*G$9,VLOOKUP(H19,$W$14:$X$20,2)*H$9,VLOOKUP(I19,$W$14:$X$20,2)*I$9,VLOOKUP(J19,$W$14:$X$20,2)*J$9,VLOOKUP(K19,$W$14:$X$20,2)*K$9,VLOOKUP(L19,$W$14:$X$20,2)*L$9))</f>
        <v/>
      </c>
      <c r="P19" s="175">
        <f>O19/N19</f>
        <v/>
      </c>
      <c r="Q19" s="173">
        <f>COUNTIF(E19:L19,"U")</f>
        <v/>
      </c>
      <c r="R19" s="173">
        <f>COUNTIF(E19:L19,"UA")</f>
        <v/>
      </c>
      <c r="S19" s="173">
        <f>COUNTIF(E19:L19,"WH")</f>
        <v/>
      </c>
      <c r="T19" s="173" t="n"/>
      <c r="U19" s="176">
        <f>IF(Q19&lt;&gt;0,"FAIL",IF(R19&gt;0,"AB",IF(S19&gt;0,"WH","PASS")))</f>
        <v/>
      </c>
      <c r="W19" s="50" t="s">
        <v>203</v>
      </c>
      <c r="X19" s="50" t="n">
        <v>10</v>
      </c>
    </row>
    <row r="20" spans="1:24">
      <c r="A20" s="492" t="n">
        <v>11</v>
      </c>
      <c r="B20" s="475" t="n">
        <v>113215104011</v>
      </c>
      <c r="C20" s="475" t="s">
        <v>36</v>
      </c>
      <c r="D20" s="181" t="s">
        <v>209</v>
      </c>
      <c r="E20" s="172" t="s">
        <v>206</v>
      </c>
      <c r="F20" s="172" t="s">
        <v>205</v>
      </c>
      <c r="G20" s="172" t="s">
        <v>38</v>
      </c>
      <c r="H20" s="172" t="s">
        <v>206</v>
      </c>
      <c r="I20" s="172" t="s">
        <v>38</v>
      </c>
      <c r="J20" s="172" t="s">
        <v>36</v>
      </c>
      <c r="K20" s="172" t="s">
        <v>36</v>
      </c>
      <c r="L20" s="172" t="s">
        <v>208</v>
      </c>
      <c r="M20" s="173" t="n">
        <v>22</v>
      </c>
      <c r="N20" s="173">
        <f>IF(S20=0,22-SUMIF(E20:L20,"U*",$E$9:$L$9),0)</f>
        <v/>
      </c>
      <c r="O20" s="174">
        <f>(SUM(VLOOKUP(E20,$W$14:$X$20,2)*E$9,VLOOKUP(F20,$W$14:$X$20,2)*F$9,VLOOKUP(G20,$W$14:$X$20,2)*G$9,VLOOKUP(H20,$W$14:$X$20,2)*H$9,VLOOKUP(I20,$W$14:$X$20,2)*I$9,VLOOKUP(J20,$W$14:$X$20,2)*J$9,VLOOKUP(K20,$W$14:$X$20,2)*K$9,VLOOKUP(L20,$W$14:$X$20,2)*L$9))</f>
        <v/>
      </c>
      <c r="P20" s="175">
        <f>O20/N20</f>
        <v/>
      </c>
      <c r="Q20" s="173">
        <f>COUNTIF(E20:L20,"U")</f>
        <v/>
      </c>
      <c r="R20" s="173">
        <f>COUNTIF(E20:L20,"UA")</f>
        <v/>
      </c>
      <c r="S20" s="173">
        <f>COUNTIF(E20:L20,"WH")</f>
        <v/>
      </c>
      <c r="T20" s="172" t="n"/>
      <c r="U20" s="176">
        <f>IF(Q20&lt;&gt;0,"FAIL",IF(R20&gt;0,"AB",IF(S20&gt;0,"WH","PASS")))</f>
        <v/>
      </c>
      <c r="W20" s="179" t="s">
        <v>205</v>
      </c>
      <c r="X20" s="54" t="n">
        <v>0</v>
      </c>
    </row>
    <row r="21" spans="1:24">
      <c r="A21" s="492" t="n">
        <v>12</v>
      </c>
      <c r="B21" s="493" t="n">
        <v>113215104012</v>
      </c>
      <c r="C21" s="493" t="s">
        <v>37</v>
      </c>
      <c r="D21" s="480" t="s">
        <v>301</v>
      </c>
      <c r="E21" s="172" t="s">
        <v>38</v>
      </c>
      <c r="F21" s="172" t="s">
        <v>38</v>
      </c>
      <c r="G21" s="172" t="s">
        <v>38</v>
      </c>
      <c r="H21" s="172" t="s">
        <v>37</v>
      </c>
      <c r="I21" s="172" t="s">
        <v>36</v>
      </c>
      <c r="J21" s="172" t="s">
        <v>203</v>
      </c>
      <c r="K21" s="172" t="s">
        <v>203</v>
      </c>
      <c r="L21" s="172" t="s">
        <v>37</v>
      </c>
      <c r="M21" s="173" t="n">
        <v>22</v>
      </c>
      <c r="N21" s="173">
        <f>IF(S21=0,22-SUMIF(E21:L21,"U*",$E$9:$L$9),0)</f>
        <v/>
      </c>
      <c r="O21" s="174">
        <f>(SUM(VLOOKUP(E21,$W$14:$X$20,2)*E$9,VLOOKUP(F21,$W$14:$X$20,2)*F$9,VLOOKUP(G21,$W$14:$X$20,2)*G$9,VLOOKUP(H21,$W$14:$X$20,2)*H$9,VLOOKUP(I21,$W$14:$X$20,2)*I$9,VLOOKUP(J21,$W$14:$X$20,2)*J$9,VLOOKUP(K21,$W$14:$X$20,2)*K$9,VLOOKUP(L21,$W$14:$X$20,2)*L$9))</f>
        <v/>
      </c>
      <c r="P21" s="175">
        <f>O21/N21</f>
        <v/>
      </c>
      <c r="Q21" s="173">
        <f>COUNTIF(E21:L21,"U")</f>
        <v/>
      </c>
      <c r="R21" s="173">
        <f>COUNTIF(E21:L21,"UA")</f>
        <v/>
      </c>
      <c r="S21" s="173">
        <f>COUNTIF(E21:L21,"WH")</f>
        <v/>
      </c>
      <c r="T21" s="173" t="n"/>
      <c r="U21" s="176">
        <f>IF(Q21&lt;&gt;0,"FAIL",IF(R21&gt;0,"AB",IF(S21&gt;0,"WH","PASS")))</f>
        <v/>
      </c>
    </row>
    <row r="22" spans="1:24">
      <c r="A22" s="492" t="n">
        <v>13</v>
      </c>
      <c r="B22" s="478" t="n">
        <v>113215104013</v>
      </c>
      <c r="C22" s="478" t="s">
        <v>38</v>
      </c>
      <c r="D22" s="140" t="s">
        <v>356</v>
      </c>
      <c r="E22" s="172" t="s">
        <v>208</v>
      </c>
      <c r="F22" s="172" t="s">
        <v>208</v>
      </c>
      <c r="G22" s="172" t="s">
        <v>38</v>
      </c>
      <c r="H22" s="172" t="s">
        <v>37</v>
      </c>
      <c r="I22" s="172" t="s">
        <v>36</v>
      </c>
      <c r="J22" s="172" t="s">
        <v>203</v>
      </c>
      <c r="K22" s="172" t="s">
        <v>203</v>
      </c>
      <c r="L22" s="172" t="s">
        <v>38</v>
      </c>
      <c r="M22" s="173" t="n">
        <v>22</v>
      </c>
      <c r="N22" s="173">
        <f>IF(S22=0,22-SUMIF(E22:L22,"U*",$E$9:$L$9),0)</f>
        <v/>
      </c>
      <c r="O22" s="174">
        <f>(SUM(VLOOKUP(E22,$W$14:$X$20,2)*E$9,VLOOKUP(F22,$W$14:$X$20,2)*F$9,VLOOKUP(G22,$W$14:$X$20,2)*G$9,VLOOKUP(H22,$W$14:$X$20,2)*H$9,VLOOKUP(I22,$W$14:$X$20,2)*I$9,VLOOKUP(J22,$W$14:$X$20,2)*J$9,VLOOKUP(K22,$W$14:$X$20,2)*K$9,VLOOKUP(L22,$W$14:$X$20,2)*L$9))</f>
        <v/>
      </c>
      <c r="P22" s="175">
        <f>O22/N22</f>
        <v/>
      </c>
      <c r="Q22" s="173">
        <f>COUNTIF(E22:L22,"U")</f>
        <v/>
      </c>
      <c r="R22" s="173">
        <f>COUNTIF(E22:L22,"UA")</f>
        <v/>
      </c>
      <c r="S22" s="173">
        <f>COUNTIF(E22:L22,"WH")</f>
        <v/>
      </c>
      <c r="T22" s="173" t="n"/>
      <c r="U22" s="176">
        <f>IF(Q22&lt;&gt;0,"FAIL",IF(R22&gt;0,"AB",IF(S22&gt;0,"WH","PASS")))</f>
        <v/>
      </c>
    </row>
    <row r="23" spans="1:24">
      <c r="A23" s="492" t="n">
        <v>14</v>
      </c>
      <c r="B23" s="473" t="n">
        <v>113215104014</v>
      </c>
      <c r="C23" s="475" t="s">
        <v>36</v>
      </c>
      <c r="D23" s="301" t="s">
        <v>210</v>
      </c>
      <c r="E23" s="172" t="s">
        <v>208</v>
      </c>
      <c r="F23" s="172" t="s">
        <v>206</v>
      </c>
      <c r="G23" s="172" t="s">
        <v>38</v>
      </c>
      <c r="H23" s="172" t="s">
        <v>38</v>
      </c>
      <c r="I23" s="172" t="s">
        <v>36</v>
      </c>
      <c r="J23" s="172" t="s">
        <v>203</v>
      </c>
      <c r="K23" s="172" t="s">
        <v>203</v>
      </c>
      <c r="L23" s="172" t="s">
        <v>38</v>
      </c>
      <c r="M23" s="173" t="n">
        <v>22</v>
      </c>
      <c r="N23" s="173">
        <f>IF(S23=0,22-SUMIF(E23:L23,"U*",$E$9:$L$9),0)</f>
        <v/>
      </c>
      <c r="O23" s="174">
        <f>(SUM(VLOOKUP(E23,$W$14:$X$20,2)*E$9,VLOOKUP(F23,$W$14:$X$20,2)*F$9,VLOOKUP(G23,$W$14:$X$20,2)*G$9,VLOOKUP(H23,$W$14:$X$20,2)*H$9,VLOOKUP(I23,$W$14:$X$20,2)*I$9,VLOOKUP(J23,$W$14:$X$20,2)*J$9,VLOOKUP(K23,$W$14:$X$20,2)*K$9,VLOOKUP(L23,$W$14:$X$20,2)*L$9))</f>
        <v/>
      </c>
      <c r="P23" s="175">
        <f>O23/N23</f>
        <v/>
      </c>
      <c r="Q23" s="173">
        <f>COUNTIF(E23:L23,"U")</f>
        <v/>
      </c>
      <c r="R23" s="173">
        <f>COUNTIF(E23:L23,"UA")</f>
        <v/>
      </c>
      <c r="S23" s="173">
        <f>COUNTIF(E23:L23,"WH")</f>
        <v/>
      </c>
      <c r="T23" s="172" t="n"/>
      <c r="U23" s="176">
        <f>IF(Q23&lt;&gt;0,"FAIL",IF(R23&gt;0,"AB",IF(S23&gt;0,"WH","PASS")))</f>
        <v/>
      </c>
    </row>
    <row r="24" spans="1:24">
      <c r="A24" s="492" t="n">
        <v>15</v>
      </c>
      <c r="B24" s="478" t="n">
        <v>113215104015</v>
      </c>
      <c r="C24" s="478" t="s">
        <v>38</v>
      </c>
      <c r="D24" s="140" t="s">
        <v>357</v>
      </c>
      <c r="E24" s="172" t="s">
        <v>38</v>
      </c>
      <c r="F24" s="172" t="s">
        <v>208</v>
      </c>
      <c r="G24" s="172" t="s">
        <v>38</v>
      </c>
      <c r="H24" s="172" t="s">
        <v>38</v>
      </c>
      <c r="I24" s="172" t="s">
        <v>37</v>
      </c>
      <c r="J24" s="172" t="s">
        <v>203</v>
      </c>
      <c r="K24" s="172" t="s">
        <v>203</v>
      </c>
      <c r="L24" s="172" t="s">
        <v>37</v>
      </c>
      <c r="M24" s="173" t="n">
        <v>22</v>
      </c>
      <c r="N24" s="173">
        <f>IF(S24=0,22-SUMIF(E24:L24,"U*",$E$9:$L$9),0)</f>
        <v/>
      </c>
      <c r="O24" s="174">
        <f>(SUM(VLOOKUP(E24,$W$14:$X$20,2)*E$9,VLOOKUP(F24,$W$14:$X$20,2)*F$9,VLOOKUP(G24,$W$14:$X$20,2)*G$9,VLOOKUP(H24,$W$14:$X$20,2)*H$9,VLOOKUP(I24,$W$14:$X$20,2)*I$9,VLOOKUP(J24,$W$14:$X$20,2)*J$9,VLOOKUP(K24,$W$14:$X$20,2)*K$9,VLOOKUP(L24,$W$14:$X$20,2)*L$9))</f>
        <v/>
      </c>
      <c r="P24" s="175">
        <f>O24/N24</f>
        <v/>
      </c>
      <c r="Q24" s="173">
        <f>COUNTIF(E24:L24,"U")</f>
        <v/>
      </c>
      <c r="R24" s="173">
        <f>COUNTIF(E24:L24,"UA")</f>
        <v/>
      </c>
      <c r="S24" s="173">
        <f>COUNTIF(E24:L24,"WH")</f>
        <v/>
      </c>
      <c r="T24" s="173" t="n"/>
      <c r="U24" s="176">
        <f>IF(Q24&lt;&gt;0,"FAIL",IF(R24&gt;0,"AB",IF(S24&gt;0,"WH","PASS")))</f>
        <v/>
      </c>
    </row>
    <row r="25" spans="1:24">
      <c r="A25" s="492" t="n">
        <v>16</v>
      </c>
      <c r="B25" s="478" t="n">
        <v>113215104016</v>
      </c>
      <c r="C25" s="478" t="s">
        <v>38</v>
      </c>
      <c r="D25" s="140" t="s">
        <v>358</v>
      </c>
      <c r="E25" s="172" t="s">
        <v>38</v>
      </c>
      <c r="F25" s="172" t="s">
        <v>37</v>
      </c>
      <c r="G25" s="172" t="s">
        <v>37</v>
      </c>
      <c r="H25" s="172" t="s">
        <v>38</v>
      </c>
      <c r="I25" s="172" t="s">
        <v>37</v>
      </c>
      <c r="J25" s="172" t="s">
        <v>203</v>
      </c>
      <c r="K25" s="172" t="s">
        <v>203</v>
      </c>
      <c r="L25" s="172" t="s">
        <v>38</v>
      </c>
      <c r="M25" s="173" t="n">
        <v>22</v>
      </c>
      <c r="N25" s="173">
        <f>IF(S25=0,22-SUMIF(E25:L25,"U*",$E$9:$L$9),0)</f>
        <v/>
      </c>
      <c r="O25" s="174">
        <f>(SUM(VLOOKUP(E25,$W$14:$X$20,2)*E$9,VLOOKUP(F25,$W$14:$X$20,2)*F$9,VLOOKUP(G25,$W$14:$X$20,2)*G$9,VLOOKUP(H25,$W$14:$X$20,2)*H$9,VLOOKUP(I25,$W$14:$X$20,2)*I$9,VLOOKUP(J25,$W$14:$X$20,2)*J$9,VLOOKUP(K25,$W$14:$X$20,2)*K$9,VLOOKUP(L25,$W$14:$X$20,2)*L$9))</f>
        <v/>
      </c>
      <c r="P25" s="175">
        <f>O25/N25</f>
        <v/>
      </c>
      <c r="Q25" s="173">
        <f>COUNTIF(E25:L25,"U")</f>
        <v/>
      </c>
      <c r="R25" s="173">
        <f>COUNTIF(E25:L25,"UA")</f>
        <v/>
      </c>
      <c r="S25" s="173">
        <f>COUNTIF(E25:L25,"WH")</f>
        <v/>
      </c>
      <c r="T25" s="173" t="n"/>
      <c r="U25" s="176">
        <f>IF(Q25&lt;&gt;0,"FAIL",IF(R25&gt;0,"AB",IF(S25&gt;0,"WH","PASS")))</f>
        <v/>
      </c>
    </row>
    <row customHeight="1" ht="25.5" r="26" s="333" spans="1:24">
      <c r="A26" s="492" t="n">
        <v>17</v>
      </c>
      <c r="B26" s="493" t="n">
        <v>113215104017</v>
      </c>
      <c r="C26" s="493" t="s">
        <v>37</v>
      </c>
      <c r="D26" s="479" t="s">
        <v>302</v>
      </c>
      <c r="E26" s="172" t="s">
        <v>205</v>
      </c>
      <c r="F26" s="172" t="s">
        <v>205</v>
      </c>
      <c r="G26" s="172" t="s">
        <v>206</v>
      </c>
      <c r="H26" s="172" t="s">
        <v>206</v>
      </c>
      <c r="I26" s="172" t="s">
        <v>205</v>
      </c>
      <c r="J26" s="172" t="s">
        <v>37</v>
      </c>
      <c r="K26" s="172" t="s">
        <v>37</v>
      </c>
      <c r="L26" s="172" t="s">
        <v>206</v>
      </c>
      <c r="M26" s="173" t="n">
        <v>22</v>
      </c>
      <c r="N26" s="173">
        <f>IF(S26=0,22-SUMIF(E26:L26,"U*",$E$9:$L$9),0)</f>
        <v/>
      </c>
      <c r="O26" s="174">
        <f>(SUM(VLOOKUP(E26,$W$14:$X$20,2)*E$9,VLOOKUP(F26,$W$14:$X$20,2)*F$9,VLOOKUP(G26,$W$14:$X$20,2)*G$9,VLOOKUP(H26,$W$14:$X$20,2)*H$9,VLOOKUP(I26,$W$14:$X$20,2)*I$9,VLOOKUP(J26,$W$14:$X$20,2)*J$9,VLOOKUP(K26,$W$14:$X$20,2)*K$9,VLOOKUP(L26,$W$14:$X$20,2)*L$9))</f>
        <v/>
      </c>
      <c r="P26" s="175">
        <f>O26/N26</f>
        <v/>
      </c>
      <c r="Q26" s="173">
        <f>COUNTIF(E26:L26,"U")</f>
        <v/>
      </c>
      <c r="R26" s="173">
        <f>COUNTIF(E26:L26,"UA")</f>
        <v/>
      </c>
      <c r="S26" s="173">
        <f>COUNTIF(E26:L26,"WH")</f>
        <v/>
      </c>
      <c r="T26" s="172" t="n"/>
      <c r="U26" s="176">
        <f>IF(Q26&lt;&gt;0,"FAIL",IF(R26&gt;0,"AB",IF(S26&gt;0,"WH","PASS")))</f>
        <v/>
      </c>
    </row>
    <row r="27" spans="1:24">
      <c r="A27" s="492" t="n">
        <v>18</v>
      </c>
      <c r="B27" s="478" t="n">
        <v>113215104018</v>
      </c>
      <c r="C27" s="478" t="s">
        <v>38</v>
      </c>
      <c r="D27" s="140" t="s">
        <v>359</v>
      </c>
      <c r="E27" s="172" t="s">
        <v>38</v>
      </c>
      <c r="F27" s="172" t="s">
        <v>206</v>
      </c>
      <c r="G27" s="172" t="s">
        <v>37</v>
      </c>
      <c r="H27" s="172" t="s">
        <v>37</v>
      </c>
      <c r="I27" s="172" t="s">
        <v>37</v>
      </c>
      <c r="J27" s="172" t="s">
        <v>203</v>
      </c>
      <c r="K27" s="172" t="s">
        <v>203</v>
      </c>
      <c r="L27" s="172" t="s">
        <v>38</v>
      </c>
      <c r="M27" s="173" t="n">
        <v>22</v>
      </c>
      <c r="N27" s="173">
        <f>IF(S27=0,22-SUMIF(E27:L27,"U*",$E$9:$L$9),0)</f>
        <v/>
      </c>
      <c r="O27" s="174">
        <f>(SUM(VLOOKUP(E27,$W$14:$X$20,2)*E$9,VLOOKUP(F27,$W$14:$X$20,2)*F$9,VLOOKUP(G27,$W$14:$X$20,2)*G$9,VLOOKUP(H27,$W$14:$X$20,2)*H$9,VLOOKUP(I27,$W$14:$X$20,2)*I$9,VLOOKUP(J27,$W$14:$X$20,2)*J$9,VLOOKUP(K27,$W$14:$X$20,2)*K$9,VLOOKUP(L27,$W$14:$X$20,2)*L$9))</f>
        <v/>
      </c>
      <c r="P27" s="175">
        <f>O27/N27</f>
        <v/>
      </c>
      <c r="Q27" s="173">
        <f>COUNTIF(E27:L27,"U")</f>
        <v/>
      </c>
      <c r="R27" s="173">
        <f>COUNTIF(E27:L27,"UA")</f>
        <v/>
      </c>
      <c r="S27" s="173">
        <f>COUNTIF(E27:L27,"WH")</f>
        <v/>
      </c>
      <c r="T27" s="173" t="n"/>
      <c r="U27" s="176">
        <f>IF(Q27&lt;&gt;0,"FAIL",IF(R27&gt;0,"AB",IF(S27&gt;0,"WH","PASS")))</f>
        <v/>
      </c>
    </row>
    <row r="28" spans="1:24">
      <c r="A28" s="492" t="n">
        <v>19</v>
      </c>
      <c r="B28" s="473" t="n">
        <v>113215104019</v>
      </c>
      <c r="C28" s="475" t="s">
        <v>36</v>
      </c>
      <c r="D28" s="301" t="s">
        <v>211</v>
      </c>
      <c r="E28" s="172" t="s">
        <v>38</v>
      </c>
      <c r="F28" s="172" t="s">
        <v>208</v>
      </c>
      <c r="G28" s="172" t="s">
        <v>208</v>
      </c>
      <c r="H28" s="172" t="s">
        <v>206</v>
      </c>
      <c r="I28" s="172" t="s">
        <v>38</v>
      </c>
      <c r="J28" s="172" t="s">
        <v>203</v>
      </c>
      <c r="K28" s="172" t="s">
        <v>203</v>
      </c>
      <c r="L28" s="172" t="s">
        <v>38</v>
      </c>
      <c r="M28" s="173" t="n">
        <v>22</v>
      </c>
      <c r="N28" s="173">
        <f>IF(S28=0,22-SUMIF(E28:L28,"U*",$E$9:$L$9),0)</f>
        <v/>
      </c>
      <c r="O28" s="174">
        <f>(SUM(VLOOKUP(E28,$W$14:$X$20,2)*E$9,VLOOKUP(F28,$W$14:$X$20,2)*F$9,VLOOKUP(G28,$W$14:$X$20,2)*G$9,VLOOKUP(H28,$W$14:$X$20,2)*H$9,VLOOKUP(I28,$W$14:$X$20,2)*I$9,VLOOKUP(J28,$W$14:$X$20,2)*J$9,VLOOKUP(K28,$W$14:$X$20,2)*K$9,VLOOKUP(L28,$W$14:$X$20,2)*L$9))</f>
        <v/>
      </c>
      <c r="P28" s="175">
        <f>O28/N28</f>
        <v/>
      </c>
      <c r="Q28" s="173">
        <f>COUNTIF(E28:L28,"U")</f>
        <v/>
      </c>
      <c r="R28" s="173">
        <f>COUNTIF(E28:L28,"UA")</f>
        <v/>
      </c>
      <c r="S28" s="173">
        <f>COUNTIF(E28:L28,"WH")</f>
        <v/>
      </c>
      <c r="T28" s="173" t="n"/>
      <c r="U28" s="176">
        <f>IF(Q28&lt;&gt;0,"FAIL",IF(R28&gt;0,"AB",IF(S28&gt;0,"WH","PASS")))</f>
        <v/>
      </c>
    </row>
    <row r="29" spans="1:24">
      <c r="A29" s="492" t="n">
        <v>20</v>
      </c>
      <c r="B29" s="474" t="n">
        <v>113215104020</v>
      </c>
      <c r="C29" s="475" t="s">
        <v>36</v>
      </c>
      <c r="D29" s="181" t="s">
        <v>212</v>
      </c>
      <c r="E29" s="172" t="s">
        <v>206</v>
      </c>
      <c r="F29" s="172" t="s">
        <v>38</v>
      </c>
      <c r="G29" s="172" t="s">
        <v>206</v>
      </c>
      <c r="H29" s="172" t="s">
        <v>206</v>
      </c>
      <c r="I29" s="172" t="s">
        <v>37</v>
      </c>
      <c r="J29" s="172" t="s">
        <v>36</v>
      </c>
      <c r="K29" s="172" t="s">
        <v>36</v>
      </c>
      <c r="L29" s="172" t="s">
        <v>38</v>
      </c>
      <c r="M29" s="173" t="n">
        <v>22</v>
      </c>
      <c r="N29" s="173">
        <f>IF(S29=0,22-SUMIF(E29:L29,"U*",$E$9:$L$9),0)</f>
        <v/>
      </c>
      <c r="O29" s="174">
        <f>(SUM(VLOOKUP(E29,$W$14:$X$20,2)*E$9,VLOOKUP(F29,$W$14:$X$20,2)*F$9,VLOOKUP(G29,$W$14:$X$20,2)*G$9,VLOOKUP(H29,$W$14:$X$20,2)*H$9,VLOOKUP(I29,$W$14:$X$20,2)*I$9,VLOOKUP(J29,$W$14:$X$20,2)*J$9,VLOOKUP(K29,$W$14:$X$20,2)*K$9,VLOOKUP(L29,$W$14:$X$20,2)*L$9))</f>
        <v/>
      </c>
      <c r="P29" s="175">
        <f>O29/N29</f>
        <v/>
      </c>
      <c r="Q29" s="173">
        <f>COUNTIF(E29:L29,"U")</f>
        <v/>
      </c>
      <c r="R29" s="173">
        <f>COUNTIF(E29:L29,"UA")</f>
        <v/>
      </c>
      <c r="S29" s="173">
        <f>COUNTIF(E29:L29,"WH")</f>
        <v/>
      </c>
      <c r="T29" s="172" t="n"/>
      <c r="U29" s="176">
        <f>IF(Q29&lt;&gt;0,"FAIL",IF(R29&gt;0,"AB",IF(S29&gt;0,"WH","PASS")))</f>
        <v/>
      </c>
    </row>
    <row r="30" spans="1:24">
      <c r="A30" s="492" t="n">
        <v>21</v>
      </c>
      <c r="B30" s="473" t="n">
        <v>113215104021</v>
      </c>
      <c r="C30" s="475" t="s">
        <v>36</v>
      </c>
      <c r="D30" s="301" t="s">
        <v>213</v>
      </c>
      <c r="E30" s="172" t="s">
        <v>38</v>
      </c>
      <c r="F30" s="172" t="s">
        <v>38</v>
      </c>
      <c r="G30" s="172" t="s">
        <v>208</v>
      </c>
      <c r="H30" s="172" t="s">
        <v>208</v>
      </c>
      <c r="I30" s="172" t="s">
        <v>37</v>
      </c>
      <c r="J30" s="172" t="s">
        <v>203</v>
      </c>
      <c r="K30" s="172" t="s">
        <v>203</v>
      </c>
      <c r="L30" s="172" t="s">
        <v>38</v>
      </c>
      <c r="M30" s="173" t="n">
        <v>22</v>
      </c>
      <c r="N30" s="173">
        <f>IF(S30=0,22-SUMIF(E30:L30,"U*",$E$9:$L$9),0)</f>
        <v/>
      </c>
      <c r="O30" s="174">
        <f>(SUM(VLOOKUP(E30,$W$14:$X$20,2)*E$9,VLOOKUP(F30,$W$14:$X$20,2)*F$9,VLOOKUP(G30,$W$14:$X$20,2)*G$9,VLOOKUP(H30,$W$14:$X$20,2)*H$9,VLOOKUP(I30,$W$14:$X$20,2)*I$9,VLOOKUP(J30,$W$14:$X$20,2)*J$9,VLOOKUP(K30,$W$14:$X$20,2)*K$9,VLOOKUP(L30,$W$14:$X$20,2)*L$9))</f>
        <v/>
      </c>
      <c r="P30" s="175">
        <f>O30/N30</f>
        <v/>
      </c>
      <c r="Q30" s="173">
        <f>COUNTIF(E30:L30,"U")</f>
        <v/>
      </c>
      <c r="R30" s="173">
        <f>COUNTIF(E30:L30,"UA")</f>
        <v/>
      </c>
      <c r="S30" s="173">
        <f>COUNTIF(E30:L30,"WH")</f>
        <v/>
      </c>
      <c r="T30" s="173" t="n"/>
      <c r="U30" s="176">
        <f>IF(Q30&lt;&gt;0,"FAIL",IF(R30&gt;0,"AB",IF(S30&gt;0,"WH","PASS")))</f>
        <v/>
      </c>
    </row>
    <row r="31" spans="1:24">
      <c r="A31" s="492" t="n">
        <v>22</v>
      </c>
      <c r="B31" s="478" t="n">
        <v>113215104022</v>
      </c>
      <c r="C31" s="478" t="s">
        <v>38</v>
      </c>
      <c r="D31" s="140" t="s">
        <v>360</v>
      </c>
      <c r="E31" s="172" t="s">
        <v>205</v>
      </c>
      <c r="F31" s="172" t="s">
        <v>38</v>
      </c>
      <c r="G31" s="172" t="s">
        <v>206</v>
      </c>
      <c r="H31" s="172" t="s">
        <v>208</v>
      </c>
      <c r="I31" s="172" t="s">
        <v>37</v>
      </c>
      <c r="J31" s="172" t="s">
        <v>36</v>
      </c>
      <c r="K31" s="172" t="s">
        <v>203</v>
      </c>
      <c r="L31" s="172" t="s">
        <v>38</v>
      </c>
      <c r="M31" s="173" t="n">
        <v>22</v>
      </c>
      <c r="N31" s="173">
        <f>IF(S31=0,22-SUMIF(E31:L31,"U*",$E$9:$L$9),0)</f>
        <v/>
      </c>
      <c r="O31" s="174">
        <f>(SUM(VLOOKUP(E31,$W$14:$X$20,2)*E$9,VLOOKUP(F31,$W$14:$X$20,2)*F$9,VLOOKUP(G31,$W$14:$X$20,2)*G$9,VLOOKUP(H31,$W$14:$X$20,2)*H$9,VLOOKUP(I31,$W$14:$X$20,2)*I$9,VLOOKUP(J31,$W$14:$X$20,2)*J$9,VLOOKUP(K31,$W$14:$X$20,2)*K$9,VLOOKUP(L31,$W$14:$X$20,2)*L$9))</f>
        <v/>
      </c>
      <c r="P31" s="175">
        <f>O31/N31</f>
        <v/>
      </c>
      <c r="Q31" s="173">
        <f>COUNTIF(E31:L31,"U")</f>
        <v/>
      </c>
      <c r="R31" s="173">
        <f>COUNTIF(E31:L31,"UA")</f>
        <v/>
      </c>
      <c r="S31" s="173">
        <f>COUNTIF(E31:L31,"WH")</f>
        <v/>
      </c>
      <c r="T31" s="173" t="n"/>
      <c r="U31" s="176">
        <f>IF(Q31&lt;&gt;0,"FAIL",IF(R31&gt;0,"AB",IF(S31&gt;0,"WH","PASS")))</f>
        <v/>
      </c>
    </row>
    <row r="32" spans="1:24">
      <c r="A32" s="492" t="n">
        <v>23</v>
      </c>
      <c r="B32" s="478" t="n">
        <v>113215104023</v>
      </c>
      <c r="C32" s="478" t="s">
        <v>38</v>
      </c>
      <c r="D32" s="140" t="s">
        <v>361</v>
      </c>
      <c r="E32" s="172" t="s">
        <v>205</v>
      </c>
      <c r="F32" s="172" t="s">
        <v>206</v>
      </c>
      <c r="G32" s="172" t="s">
        <v>205</v>
      </c>
      <c r="H32" s="172" t="s">
        <v>38</v>
      </c>
      <c r="I32" s="172" t="s">
        <v>37</v>
      </c>
      <c r="J32" s="172" t="s">
        <v>203</v>
      </c>
      <c r="K32" s="172" t="s">
        <v>203</v>
      </c>
      <c r="L32" s="172" t="s">
        <v>38</v>
      </c>
      <c r="M32" s="173" t="n">
        <v>22</v>
      </c>
      <c r="N32" s="173">
        <f>IF(S32=0,22-SUMIF(E32:L32,"U*",$E$9:$L$9),0)</f>
        <v/>
      </c>
      <c r="O32" s="174">
        <f>(SUM(VLOOKUP(E32,$W$14:$X$20,2)*E$9,VLOOKUP(F32,$W$14:$X$20,2)*F$9,VLOOKUP(G32,$W$14:$X$20,2)*G$9,VLOOKUP(H32,$W$14:$X$20,2)*H$9,VLOOKUP(I32,$W$14:$X$20,2)*I$9,VLOOKUP(J32,$W$14:$X$20,2)*J$9,VLOOKUP(K32,$W$14:$X$20,2)*K$9,VLOOKUP(L32,$W$14:$X$20,2)*L$9))</f>
        <v/>
      </c>
      <c r="P32" s="175">
        <f>O32/N32</f>
        <v/>
      </c>
      <c r="Q32" s="173">
        <f>COUNTIF(E32:L32,"U")</f>
        <v/>
      </c>
      <c r="R32" s="173">
        <f>COUNTIF(E32:L32,"UA")</f>
        <v/>
      </c>
      <c r="S32" s="173">
        <f>COUNTIF(E32:L32,"WH")</f>
        <v/>
      </c>
      <c r="T32" s="172" t="n"/>
      <c r="U32" s="176">
        <f>IF(Q32&lt;&gt;0,"FAIL",IF(R32&gt;0,"AB",IF(S32&gt;0,"WH","PASS")))</f>
        <v/>
      </c>
    </row>
    <row r="33" spans="1:24">
      <c r="A33" s="492" t="n">
        <v>24</v>
      </c>
      <c r="B33" s="473" t="n">
        <v>113215104024</v>
      </c>
      <c r="C33" s="475" t="s">
        <v>36</v>
      </c>
      <c r="D33" s="301" t="s">
        <v>214</v>
      </c>
      <c r="E33" s="172" t="s">
        <v>205</v>
      </c>
      <c r="F33" s="172" t="s">
        <v>208</v>
      </c>
      <c r="G33" s="172" t="s">
        <v>205</v>
      </c>
      <c r="H33" s="172" t="s">
        <v>38</v>
      </c>
      <c r="I33" s="172" t="s">
        <v>37</v>
      </c>
      <c r="J33" s="172" t="s">
        <v>203</v>
      </c>
      <c r="K33" s="172" t="s">
        <v>203</v>
      </c>
      <c r="L33" s="172" t="s">
        <v>206</v>
      </c>
      <c r="M33" s="173" t="n">
        <v>22</v>
      </c>
      <c r="N33" s="173">
        <f>IF(S33=0,22-SUMIF(E33:L33,"U*",$E$9:$L$9),0)</f>
        <v/>
      </c>
      <c r="O33" s="174">
        <f>(SUM(VLOOKUP(E33,$W$14:$X$20,2)*E$9,VLOOKUP(F33,$W$14:$X$20,2)*F$9,VLOOKUP(G33,$W$14:$X$20,2)*G$9,VLOOKUP(H33,$W$14:$X$20,2)*H$9,VLOOKUP(I33,$W$14:$X$20,2)*I$9,VLOOKUP(J33,$W$14:$X$20,2)*J$9,VLOOKUP(K33,$W$14:$X$20,2)*K$9,VLOOKUP(L33,$W$14:$X$20,2)*L$9))</f>
        <v/>
      </c>
      <c r="P33" s="175">
        <f>O33/N33</f>
        <v/>
      </c>
      <c r="Q33" s="173">
        <f>COUNTIF(E33:L33,"U")</f>
        <v/>
      </c>
      <c r="R33" s="173">
        <f>COUNTIF(E33:L33,"UA")</f>
        <v/>
      </c>
      <c r="S33" s="173">
        <f>COUNTIF(E33:L33,"WH")</f>
        <v/>
      </c>
      <c r="T33" s="173" t="n"/>
      <c r="U33" s="176">
        <f>IF(Q33&lt;&gt;0,"FAIL",IF(R33&gt;0,"AB",IF(S33&gt;0,"WH","PASS")))</f>
        <v/>
      </c>
    </row>
    <row r="34" spans="1:24">
      <c r="A34" s="492" t="n">
        <v>25</v>
      </c>
      <c r="B34" s="475" t="n">
        <v>113215104025</v>
      </c>
      <c r="C34" s="475" t="s">
        <v>36</v>
      </c>
      <c r="D34" s="301" t="s">
        <v>215</v>
      </c>
      <c r="E34" s="172" t="s">
        <v>38</v>
      </c>
      <c r="F34" s="172" t="s">
        <v>37</v>
      </c>
      <c r="G34" s="172" t="s">
        <v>38</v>
      </c>
      <c r="H34" s="172" t="s">
        <v>37</v>
      </c>
      <c r="I34" s="172" t="s">
        <v>203</v>
      </c>
      <c r="J34" s="172" t="s">
        <v>203</v>
      </c>
      <c r="K34" s="172" t="s">
        <v>203</v>
      </c>
      <c r="L34" s="172" t="s">
        <v>37</v>
      </c>
      <c r="M34" s="173" t="n">
        <v>22</v>
      </c>
      <c r="N34" s="173">
        <f>IF(S34=0,22-SUMIF(E34:L34,"U*",$E$9:$L$9),0)</f>
        <v/>
      </c>
      <c r="O34" s="174">
        <f>(SUM(VLOOKUP(E34,$W$14:$X$20,2)*E$9,VLOOKUP(F34,$W$14:$X$20,2)*F$9,VLOOKUP(G34,$W$14:$X$20,2)*G$9,VLOOKUP(H34,$W$14:$X$20,2)*H$9,VLOOKUP(I34,$W$14:$X$20,2)*I$9,VLOOKUP(J34,$W$14:$X$20,2)*J$9,VLOOKUP(K34,$W$14:$X$20,2)*K$9,VLOOKUP(L34,$W$14:$X$20,2)*L$9))</f>
        <v/>
      </c>
      <c r="P34" s="175">
        <f>O34/N34</f>
        <v/>
      </c>
      <c r="Q34" s="173">
        <f>COUNTIF(E34:L34,"U")</f>
        <v/>
      </c>
      <c r="R34" s="173">
        <f>COUNTIF(E34:L34,"UA")</f>
        <v/>
      </c>
      <c r="S34" s="173">
        <f>COUNTIF(E34:L34,"WH")</f>
        <v/>
      </c>
      <c r="T34" s="173" t="n"/>
      <c r="U34" s="176">
        <f>IF(Q34&lt;&gt;0,"FAIL",IF(R34&gt;0,"AB",IF(S34&gt;0,"WH","PASS")))</f>
        <v/>
      </c>
    </row>
    <row r="35" spans="1:24">
      <c r="A35" s="492" t="n">
        <v>26</v>
      </c>
      <c r="B35" s="493" t="n">
        <v>113215104026</v>
      </c>
      <c r="C35" s="493" t="s">
        <v>37</v>
      </c>
      <c r="D35" s="479" t="s">
        <v>303</v>
      </c>
      <c r="E35" s="172" t="s">
        <v>205</v>
      </c>
      <c r="F35" s="172" t="s">
        <v>38</v>
      </c>
      <c r="G35" s="172" t="s">
        <v>36</v>
      </c>
      <c r="H35" s="172" t="s">
        <v>37</v>
      </c>
      <c r="I35" s="172" t="s">
        <v>37</v>
      </c>
      <c r="J35" s="172" t="s">
        <v>203</v>
      </c>
      <c r="K35" s="172" t="s">
        <v>203</v>
      </c>
      <c r="L35" s="172" t="s">
        <v>38</v>
      </c>
      <c r="M35" s="173" t="n">
        <v>22</v>
      </c>
      <c r="N35" s="173">
        <f>IF(S35=0,22-SUMIF(E35:L35,"U*",$E$9:$L$9),0)</f>
        <v/>
      </c>
      <c r="O35" s="174">
        <f>(SUM(VLOOKUP(E35,$W$14:$X$20,2)*E$9,VLOOKUP(F35,$W$14:$X$20,2)*F$9,VLOOKUP(G35,$W$14:$X$20,2)*G$9,VLOOKUP(H35,$W$14:$X$20,2)*H$9,VLOOKUP(I35,$W$14:$X$20,2)*I$9,VLOOKUP(J35,$W$14:$X$20,2)*J$9,VLOOKUP(K35,$W$14:$X$20,2)*K$9,VLOOKUP(L35,$W$14:$X$20,2)*L$9))</f>
        <v/>
      </c>
      <c r="P35" s="175">
        <f>O35/N35</f>
        <v/>
      </c>
      <c r="Q35" s="173">
        <f>COUNTIF(E35:L35,"U")</f>
        <v/>
      </c>
      <c r="R35" s="173">
        <f>COUNTIF(E35:L35,"UA")</f>
        <v/>
      </c>
      <c r="S35" s="173">
        <f>COUNTIF(E35:L35,"WH")</f>
        <v/>
      </c>
      <c r="T35" s="172" t="n"/>
      <c r="U35" s="176">
        <f>IF(Q35&lt;&gt;0,"FAIL",IF(R35&gt;0,"AB",IF(S35&gt;0,"WH","PASS")))</f>
        <v/>
      </c>
    </row>
    <row r="36" spans="1:24">
      <c r="A36" s="492" t="n">
        <v>27</v>
      </c>
      <c r="B36" s="473" t="n">
        <v>113215104027</v>
      </c>
      <c r="C36" s="475" t="s">
        <v>36</v>
      </c>
      <c r="D36" s="301" t="s">
        <v>216</v>
      </c>
      <c r="E36" s="172" t="s">
        <v>206</v>
      </c>
      <c r="F36" s="172" t="s">
        <v>38</v>
      </c>
      <c r="G36" s="172" t="s">
        <v>206</v>
      </c>
      <c r="H36" s="172" t="s">
        <v>206</v>
      </c>
      <c r="I36" s="172" t="s">
        <v>38</v>
      </c>
      <c r="J36" s="172" t="s">
        <v>203</v>
      </c>
      <c r="K36" s="172" t="s">
        <v>203</v>
      </c>
      <c r="L36" s="172" t="s">
        <v>206</v>
      </c>
      <c r="M36" s="173" t="n">
        <v>22</v>
      </c>
      <c r="N36" s="173">
        <f>IF(S36=0,22-SUMIF(E36:L36,"U*",$E$9:$L$9),0)</f>
        <v/>
      </c>
      <c r="O36" s="174">
        <f>(SUM(VLOOKUP(E36,$W$14:$X$20,2)*E$9,VLOOKUP(F36,$W$14:$X$20,2)*F$9,VLOOKUP(G36,$W$14:$X$20,2)*G$9,VLOOKUP(H36,$W$14:$X$20,2)*H$9,VLOOKUP(I36,$W$14:$X$20,2)*I$9,VLOOKUP(J36,$W$14:$X$20,2)*J$9,VLOOKUP(K36,$W$14:$X$20,2)*K$9,VLOOKUP(L36,$W$14:$X$20,2)*L$9))</f>
        <v/>
      </c>
      <c r="P36" s="175">
        <f>O36/N36</f>
        <v/>
      </c>
      <c r="Q36" s="173">
        <f>COUNTIF(E36:L36,"U")</f>
        <v/>
      </c>
      <c r="R36" s="173">
        <f>COUNTIF(E36:L36,"UA")</f>
        <v/>
      </c>
      <c r="S36" s="173">
        <f>COUNTIF(E36:L36,"WH")</f>
        <v/>
      </c>
      <c r="T36" s="173" t="n"/>
      <c r="U36" s="176">
        <f>IF(Q36&lt;&gt;0,"FAIL",IF(R36&gt;0,"AB",IF(S36&gt;0,"WH","PASS")))</f>
        <v/>
      </c>
    </row>
    <row r="37" spans="1:24">
      <c r="A37" s="492" t="n">
        <v>28</v>
      </c>
      <c r="B37" s="493" t="n">
        <v>113215104028</v>
      </c>
      <c r="C37" s="493" t="s">
        <v>37</v>
      </c>
      <c r="D37" s="480" t="s">
        <v>304</v>
      </c>
      <c r="E37" s="172" t="s">
        <v>208</v>
      </c>
      <c r="F37" s="172" t="s">
        <v>37</v>
      </c>
      <c r="G37" s="172" t="s">
        <v>208</v>
      </c>
      <c r="H37" s="172" t="s">
        <v>38</v>
      </c>
      <c r="I37" s="172" t="s">
        <v>38</v>
      </c>
      <c r="J37" s="172" t="s">
        <v>36</v>
      </c>
      <c r="K37" s="172" t="s">
        <v>36</v>
      </c>
      <c r="L37" s="172" t="s">
        <v>38</v>
      </c>
      <c r="M37" s="173" t="n">
        <v>22</v>
      </c>
      <c r="N37" s="173">
        <f>IF(S37=0,22-SUMIF(E37:L37,"U*",$E$9:$L$9),0)</f>
        <v/>
      </c>
      <c r="O37" s="174">
        <f>(SUM(VLOOKUP(E37,$W$14:$X$20,2)*E$9,VLOOKUP(F37,$W$14:$X$20,2)*F$9,VLOOKUP(G37,$W$14:$X$20,2)*G$9,VLOOKUP(H37,$W$14:$X$20,2)*H$9,VLOOKUP(I37,$W$14:$X$20,2)*I$9,VLOOKUP(J37,$W$14:$X$20,2)*J$9,VLOOKUP(K37,$W$14:$X$20,2)*K$9,VLOOKUP(L37,$W$14:$X$20,2)*L$9))</f>
        <v/>
      </c>
      <c r="P37" s="175">
        <f>O37/N37</f>
        <v/>
      </c>
      <c r="Q37" s="173">
        <f>COUNTIF(E37:L37,"U")</f>
        <v/>
      </c>
      <c r="R37" s="173">
        <f>COUNTIF(E37:L37,"UA")</f>
        <v/>
      </c>
      <c r="S37" s="173">
        <f>COUNTIF(E37:L37,"WH")</f>
        <v/>
      </c>
      <c r="T37" s="173" t="n"/>
      <c r="U37" s="176">
        <f>IF(Q37&lt;&gt;0,"FAIL",IF(R37&gt;0,"AB",IF(S37&gt;0,"WH","PASS")))</f>
        <v/>
      </c>
    </row>
    <row r="38" spans="1:24">
      <c r="A38" s="492" t="n">
        <v>29</v>
      </c>
      <c r="B38" s="475" t="n">
        <v>113215104029</v>
      </c>
      <c r="C38" s="475" t="s">
        <v>36</v>
      </c>
      <c r="D38" s="301" t="s">
        <v>217</v>
      </c>
      <c r="E38" s="172" t="s">
        <v>37</v>
      </c>
      <c r="F38" s="172" t="s">
        <v>38</v>
      </c>
      <c r="G38" s="172" t="s">
        <v>37</v>
      </c>
      <c r="H38" s="172" t="s">
        <v>38</v>
      </c>
      <c r="I38" s="172" t="s">
        <v>37</v>
      </c>
      <c r="J38" s="172" t="s">
        <v>203</v>
      </c>
      <c r="K38" s="172" t="s">
        <v>203</v>
      </c>
      <c r="L38" s="172" t="s">
        <v>38</v>
      </c>
      <c r="M38" s="173" t="n">
        <v>22</v>
      </c>
      <c r="N38" s="173">
        <f>IF(S38=0,22-SUMIF(E38:L38,"U*",$E$9:$L$9),0)</f>
        <v/>
      </c>
      <c r="O38" s="174">
        <f>(SUM(VLOOKUP(E38,$W$14:$X$20,2)*E$9,VLOOKUP(F38,$W$14:$X$20,2)*F$9,VLOOKUP(G38,$W$14:$X$20,2)*G$9,VLOOKUP(H38,$W$14:$X$20,2)*H$9,VLOOKUP(I38,$W$14:$X$20,2)*I$9,VLOOKUP(J38,$W$14:$X$20,2)*J$9,VLOOKUP(K38,$W$14:$X$20,2)*K$9,VLOOKUP(L38,$W$14:$X$20,2)*L$9))</f>
        <v/>
      </c>
      <c r="P38" s="175">
        <f>O38/N38</f>
        <v/>
      </c>
      <c r="Q38" s="173">
        <f>COUNTIF(E38:L38,"U")</f>
        <v/>
      </c>
      <c r="R38" s="173">
        <f>COUNTIF(E38:L38,"UA")</f>
        <v/>
      </c>
      <c r="S38" s="173">
        <f>COUNTIF(E38:L38,"WH")</f>
        <v/>
      </c>
      <c r="T38" s="172" t="n"/>
      <c r="U38" s="176">
        <f>IF(Q38&lt;&gt;0,"FAIL",IF(R38&gt;0,"AB",IF(S38&gt;0,"WH","PASS")))</f>
        <v/>
      </c>
    </row>
    <row r="39" spans="1:24">
      <c r="A39" s="492" t="n">
        <v>30</v>
      </c>
      <c r="B39" s="478" t="n">
        <v>113215104030</v>
      </c>
      <c r="C39" s="478" t="s">
        <v>38</v>
      </c>
      <c r="D39" s="140" t="s">
        <v>362</v>
      </c>
      <c r="E39" s="172" t="s">
        <v>208</v>
      </c>
      <c r="F39" s="172" t="s">
        <v>205</v>
      </c>
      <c r="G39" s="172" t="s">
        <v>206</v>
      </c>
      <c r="H39" s="172" t="s">
        <v>206</v>
      </c>
      <c r="I39" s="172" t="s">
        <v>38</v>
      </c>
      <c r="J39" s="172" t="s">
        <v>36</v>
      </c>
      <c r="K39" s="172" t="s">
        <v>36</v>
      </c>
      <c r="L39" s="172" t="s">
        <v>205</v>
      </c>
      <c r="M39" s="173" t="n">
        <v>22</v>
      </c>
      <c r="N39" s="173">
        <f>IF(S39=0,22-SUMIF(E39:L39,"U*",$E$9:$L$9),0)</f>
        <v/>
      </c>
      <c r="O39" s="174">
        <f>(SUM(VLOOKUP(E39,$W$14:$X$20,2)*E$9,VLOOKUP(F39,$W$14:$X$20,2)*F$9,VLOOKUP(G39,$W$14:$X$20,2)*G$9,VLOOKUP(H39,$W$14:$X$20,2)*H$9,VLOOKUP(I39,$W$14:$X$20,2)*I$9,VLOOKUP(J39,$W$14:$X$20,2)*J$9,VLOOKUP(K39,$W$14:$X$20,2)*K$9,VLOOKUP(L39,$W$14:$X$20,2)*L$9))</f>
        <v/>
      </c>
      <c r="P39" s="175">
        <f>O39/N39</f>
        <v/>
      </c>
      <c r="Q39" s="173">
        <f>COUNTIF(E39:L39,"U")</f>
        <v/>
      </c>
      <c r="R39" s="173">
        <f>COUNTIF(E39:L39,"UA")</f>
        <v/>
      </c>
      <c r="S39" s="173">
        <f>COUNTIF(E39:L39,"WH")</f>
        <v/>
      </c>
      <c r="T39" s="173" t="n"/>
      <c r="U39" s="176">
        <f>IF(Q39&lt;&gt;0,"FAIL",IF(R39&gt;0,"AB",IF(S39&gt;0,"WH","PASS")))</f>
        <v/>
      </c>
    </row>
    <row r="40" spans="1:24">
      <c r="A40" s="492" t="n">
        <v>31</v>
      </c>
      <c r="B40" s="478" t="n">
        <v>113215104031</v>
      </c>
      <c r="C40" s="478" t="s">
        <v>38</v>
      </c>
      <c r="D40" s="140" t="s">
        <v>363</v>
      </c>
      <c r="E40" s="172" t="s">
        <v>38</v>
      </c>
      <c r="F40" s="172" t="s">
        <v>208</v>
      </c>
      <c r="G40" s="172" t="s">
        <v>37</v>
      </c>
      <c r="H40" s="172" t="s">
        <v>36</v>
      </c>
      <c r="I40" s="172" t="s">
        <v>38</v>
      </c>
      <c r="J40" s="172" t="s">
        <v>203</v>
      </c>
      <c r="K40" s="172" t="s">
        <v>203</v>
      </c>
      <c r="L40" s="172" t="s">
        <v>36</v>
      </c>
      <c r="M40" s="173" t="n">
        <v>22</v>
      </c>
      <c r="N40" s="173">
        <f>IF(S40=0,22-SUMIF(E40:L40,"U*",$E$9:$L$9),0)</f>
        <v/>
      </c>
      <c r="O40" s="174">
        <f>(SUM(VLOOKUP(E40,$W$14:$X$20,2)*E$9,VLOOKUP(F40,$W$14:$X$20,2)*F$9,VLOOKUP(G40,$W$14:$X$20,2)*G$9,VLOOKUP(H40,$W$14:$X$20,2)*H$9,VLOOKUP(I40,$W$14:$X$20,2)*I$9,VLOOKUP(J40,$W$14:$X$20,2)*J$9,VLOOKUP(K40,$W$14:$X$20,2)*K$9,VLOOKUP(L40,$W$14:$X$20,2)*L$9))</f>
        <v/>
      </c>
      <c r="P40" s="175">
        <f>O40/N40</f>
        <v/>
      </c>
      <c r="Q40" s="173">
        <f>COUNTIF(E40:L40,"U")</f>
        <v/>
      </c>
      <c r="R40" s="173">
        <f>COUNTIF(E40:L40,"UA")</f>
        <v/>
      </c>
      <c r="S40" s="173">
        <f>COUNTIF(E40:L40,"WH")</f>
        <v/>
      </c>
      <c r="T40" s="173" t="n"/>
      <c r="U40" s="176">
        <f>IF(Q40&lt;&gt;0,"FAIL",IF(R40&gt;0,"AB",IF(S40&gt;0,"WH","PASS")))</f>
        <v/>
      </c>
    </row>
    <row r="41" spans="1:24">
      <c r="A41" s="492" t="n">
        <v>32</v>
      </c>
      <c r="B41" s="478" t="n">
        <v>113215104032</v>
      </c>
      <c r="C41" s="478" t="s">
        <v>38</v>
      </c>
      <c r="D41" s="136" t="s">
        <v>364</v>
      </c>
      <c r="E41" s="172" t="s">
        <v>205</v>
      </c>
      <c r="F41" s="172" t="s">
        <v>205</v>
      </c>
      <c r="G41" s="172" t="s">
        <v>38</v>
      </c>
      <c r="H41" s="172" t="s">
        <v>206</v>
      </c>
      <c r="I41" s="172" t="s">
        <v>206</v>
      </c>
      <c r="J41" s="172" t="s">
        <v>36</v>
      </c>
      <c r="K41" s="172" t="s">
        <v>37</v>
      </c>
      <c r="L41" s="172" t="s">
        <v>206</v>
      </c>
      <c r="M41" s="173" t="n">
        <v>22</v>
      </c>
      <c r="N41" s="173">
        <f>IF(S41=0,22-SUMIF(E41:L41,"U*",$E$9:$L$9),0)</f>
        <v/>
      </c>
      <c r="O41" s="174">
        <f>(SUM(VLOOKUP(E41,$W$14:$X$20,2)*E$9,VLOOKUP(F41,$W$14:$X$20,2)*F$9,VLOOKUP(G41,$W$14:$X$20,2)*G$9,VLOOKUP(H41,$W$14:$X$20,2)*H$9,VLOOKUP(I41,$W$14:$X$20,2)*I$9,VLOOKUP(J41,$W$14:$X$20,2)*J$9,VLOOKUP(K41,$W$14:$X$20,2)*K$9,VLOOKUP(L41,$W$14:$X$20,2)*L$9))</f>
        <v/>
      </c>
      <c r="P41" s="175">
        <f>O41/N41</f>
        <v/>
      </c>
      <c r="Q41" s="173">
        <f>COUNTIF(E41:L41,"U")</f>
        <v/>
      </c>
      <c r="R41" s="173">
        <f>COUNTIF(E41:L41,"UA")</f>
        <v/>
      </c>
      <c r="S41" s="173">
        <f>COUNTIF(E41:L41,"WH")</f>
        <v/>
      </c>
      <c r="T41" s="172" t="n"/>
      <c r="U41" s="176">
        <f>IF(Q41&lt;&gt;0,"FAIL",IF(R41&gt;0,"AB",IF(S41&gt;0,"WH","PASS")))</f>
        <v/>
      </c>
    </row>
    <row r="42" spans="1:24">
      <c r="A42" s="492" t="n">
        <v>33</v>
      </c>
      <c r="B42" s="478" t="n">
        <v>113215104033</v>
      </c>
      <c r="C42" s="478" t="s">
        <v>38</v>
      </c>
      <c r="D42" s="140" t="s">
        <v>365</v>
      </c>
      <c r="E42" s="172" t="s">
        <v>208</v>
      </c>
      <c r="F42" s="172" t="s">
        <v>205</v>
      </c>
      <c r="G42" s="172" t="s">
        <v>206</v>
      </c>
      <c r="H42" s="172" t="s">
        <v>206</v>
      </c>
      <c r="I42" s="172" t="s">
        <v>37</v>
      </c>
      <c r="J42" s="172" t="s">
        <v>36</v>
      </c>
      <c r="K42" s="172" t="s">
        <v>36</v>
      </c>
      <c r="L42" s="172" t="s">
        <v>38</v>
      </c>
      <c r="M42" s="173" t="n">
        <v>22</v>
      </c>
      <c r="N42" s="173">
        <f>IF(S42=0,22-SUMIF(E42:L42,"U*",$E$9:$L$9),0)</f>
        <v/>
      </c>
      <c r="O42" s="174">
        <f>(SUM(VLOOKUP(E42,$W$14:$X$20,2)*E$9,VLOOKUP(F42,$W$14:$X$20,2)*F$9,VLOOKUP(G42,$W$14:$X$20,2)*G$9,VLOOKUP(H42,$W$14:$X$20,2)*H$9,VLOOKUP(I42,$W$14:$X$20,2)*I$9,VLOOKUP(J42,$W$14:$X$20,2)*J$9,VLOOKUP(K42,$W$14:$X$20,2)*K$9,VLOOKUP(L42,$W$14:$X$20,2)*L$9))</f>
        <v/>
      </c>
      <c r="P42" s="175">
        <f>O42/N42</f>
        <v/>
      </c>
      <c r="Q42" s="173">
        <f>COUNTIF(E42:L42,"U")</f>
        <v/>
      </c>
      <c r="R42" s="173">
        <f>COUNTIF(E42:L42,"UA")</f>
        <v/>
      </c>
      <c r="S42" s="173">
        <f>COUNTIF(E42:L42,"WH")</f>
        <v/>
      </c>
      <c r="T42" s="173" t="n"/>
      <c r="U42" s="176">
        <f>IF(Q42&lt;&gt;0,"FAIL",IF(R42&gt;0,"AB",IF(S42&gt;0,"WH","PASS")))</f>
        <v/>
      </c>
    </row>
    <row r="43" spans="1:24">
      <c r="A43" s="492" t="n">
        <v>34</v>
      </c>
      <c r="B43" s="493" t="n">
        <v>113215104034</v>
      </c>
      <c r="C43" s="493" t="s">
        <v>37</v>
      </c>
      <c r="D43" s="480" t="s">
        <v>218</v>
      </c>
      <c r="E43" s="172" t="s">
        <v>37</v>
      </c>
      <c r="F43" s="172" t="s">
        <v>37</v>
      </c>
      <c r="G43" s="172" t="s">
        <v>38</v>
      </c>
      <c r="H43" s="172" t="s">
        <v>37</v>
      </c>
      <c r="I43" s="172" t="s">
        <v>37</v>
      </c>
      <c r="J43" s="172" t="s">
        <v>203</v>
      </c>
      <c r="K43" s="172" t="s">
        <v>203</v>
      </c>
      <c r="L43" s="172" t="s">
        <v>37</v>
      </c>
      <c r="M43" s="173" t="n">
        <v>22</v>
      </c>
      <c r="N43" s="173">
        <f>IF(S43=0,22-SUMIF(E43:L43,"U*",$E$9:$L$9),0)</f>
        <v/>
      </c>
      <c r="O43" s="174">
        <f>(SUM(VLOOKUP(E43,$W$14:$X$20,2)*E$9,VLOOKUP(F43,$W$14:$X$20,2)*F$9,VLOOKUP(G43,$W$14:$X$20,2)*G$9,VLOOKUP(H43,$W$14:$X$20,2)*H$9,VLOOKUP(I43,$W$14:$X$20,2)*I$9,VLOOKUP(J43,$W$14:$X$20,2)*J$9,VLOOKUP(K43,$W$14:$X$20,2)*K$9,VLOOKUP(L43,$W$14:$X$20,2)*L$9))</f>
        <v/>
      </c>
      <c r="P43" s="175">
        <f>O43/N43</f>
        <v/>
      </c>
      <c r="Q43" s="173">
        <f>COUNTIF(E43:L43,"U")</f>
        <v/>
      </c>
      <c r="R43" s="173">
        <f>COUNTIF(E43:L43,"UA")</f>
        <v/>
      </c>
      <c r="S43" s="173">
        <f>COUNTIF(E43:L43,"WH")</f>
        <v/>
      </c>
      <c r="T43" s="173" t="n"/>
      <c r="U43" s="176">
        <f>IF(Q43&lt;&gt;0,"FAIL",IF(R43&gt;0,"AB",IF(S43&gt;0,"WH","PASS")))</f>
        <v/>
      </c>
    </row>
    <row r="44" spans="1:24">
      <c r="A44" s="492" t="n">
        <v>35</v>
      </c>
      <c r="B44" s="475" t="n">
        <v>113215104035</v>
      </c>
      <c r="C44" s="475" t="s">
        <v>36</v>
      </c>
      <c r="D44" s="301" t="s">
        <v>218</v>
      </c>
      <c r="E44" s="172" t="s">
        <v>38</v>
      </c>
      <c r="F44" s="172" t="s">
        <v>37</v>
      </c>
      <c r="G44" s="172" t="s">
        <v>38</v>
      </c>
      <c r="H44" s="172" t="s">
        <v>37</v>
      </c>
      <c r="I44" s="172" t="s">
        <v>37</v>
      </c>
      <c r="J44" s="172" t="s">
        <v>203</v>
      </c>
      <c r="K44" s="172" t="s">
        <v>203</v>
      </c>
      <c r="L44" s="172" t="s">
        <v>37</v>
      </c>
      <c r="M44" s="173" t="n">
        <v>22</v>
      </c>
      <c r="N44" s="173">
        <f>IF(S44=0,22-SUMIF(E44:L44,"U*",$E$9:$L$9),0)</f>
        <v/>
      </c>
      <c r="O44" s="174">
        <f>(SUM(VLOOKUP(E44,$W$14:$X$20,2)*E$9,VLOOKUP(F44,$W$14:$X$20,2)*F$9,VLOOKUP(G44,$W$14:$X$20,2)*G$9,VLOOKUP(H44,$W$14:$X$20,2)*H$9,VLOOKUP(I44,$W$14:$X$20,2)*I$9,VLOOKUP(J44,$W$14:$X$20,2)*J$9,VLOOKUP(K44,$W$14:$X$20,2)*K$9,VLOOKUP(L44,$W$14:$X$20,2)*L$9))</f>
        <v/>
      </c>
      <c r="P44" s="175">
        <f>O44/N44</f>
        <v/>
      </c>
      <c r="Q44" s="173">
        <f>COUNTIF(E44:L44,"U")</f>
        <v/>
      </c>
      <c r="R44" s="173">
        <f>COUNTIF(E44:L44,"UA")</f>
        <v/>
      </c>
      <c r="S44" s="173">
        <f>COUNTIF(E44:L44,"WH")</f>
        <v/>
      </c>
      <c r="T44" s="172" t="n"/>
      <c r="U44" s="176">
        <f>IF(Q44&lt;&gt;0,"FAIL",IF(R44&gt;0,"AB",IF(S44&gt;0,"WH","PASS")))</f>
        <v/>
      </c>
    </row>
    <row r="45" spans="1:24">
      <c r="A45" s="492" t="n">
        <v>36</v>
      </c>
      <c r="B45" s="493" t="n">
        <v>113215104036</v>
      </c>
      <c r="C45" s="493" t="s">
        <v>37</v>
      </c>
      <c r="D45" s="480" t="s">
        <v>305</v>
      </c>
      <c r="E45" s="172" t="s">
        <v>37</v>
      </c>
      <c r="F45" s="172" t="s">
        <v>36</v>
      </c>
      <c r="G45" s="172" t="s">
        <v>206</v>
      </c>
      <c r="H45" s="172" t="s">
        <v>36</v>
      </c>
      <c r="I45" s="172" t="s">
        <v>37</v>
      </c>
      <c r="J45" s="172" t="s">
        <v>203</v>
      </c>
      <c r="K45" s="172" t="s">
        <v>203</v>
      </c>
      <c r="L45" s="172" t="s">
        <v>37</v>
      </c>
      <c r="M45" s="173" t="n">
        <v>22</v>
      </c>
      <c r="N45" s="173">
        <f>IF(S45=0,22-SUMIF(E45:L45,"U*",$E$9:$L$9),0)</f>
        <v/>
      </c>
      <c r="O45" s="174">
        <f>(SUM(VLOOKUP(E45,$W$14:$X$20,2)*E$9,VLOOKUP(F45,$W$14:$X$20,2)*F$9,VLOOKUP(G45,$W$14:$X$20,2)*G$9,VLOOKUP(H45,$W$14:$X$20,2)*H$9,VLOOKUP(I45,$W$14:$X$20,2)*I$9,VLOOKUP(J45,$W$14:$X$20,2)*J$9,VLOOKUP(K45,$W$14:$X$20,2)*K$9,VLOOKUP(L45,$W$14:$X$20,2)*L$9))</f>
        <v/>
      </c>
      <c r="P45" s="175">
        <f>O45/N45</f>
        <v/>
      </c>
      <c r="Q45" s="173">
        <f>COUNTIF(E45:L45,"U")</f>
        <v/>
      </c>
      <c r="R45" s="173">
        <f>COUNTIF(E45:L45,"UA")</f>
        <v/>
      </c>
      <c r="S45" s="173">
        <f>COUNTIF(E45:L45,"WH")</f>
        <v/>
      </c>
      <c r="T45" s="173" t="n"/>
      <c r="U45" s="176">
        <f>IF(Q45&lt;&gt;0,"FAIL",IF(R45&gt;0,"AB",IF(S45&gt;0,"WH","PASS")))</f>
        <v/>
      </c>
    </row>
    <row r="46" spans="1:24">
      <c r="A46" s="492" t="n">
        <v>37</v>
      </c>
      <c r="B46" s="493" t="n">
        <v>113215104037</v>
      </c>
      <c r="C46" s="493" t="s">
        <v>37</v>
      </c>
      <c r="D46" s="479" t="s">
        <v>306</v>
      </c>
      <c r="E46" s="172" t="s">
        <v>208</v>
      </c>
      <c r="F46" s="172" t="s">
        <v>38</v>
      </c>
      <c r="G46" s="172" t="s">
        <v>208</v>
      </c>
      <c r="H46" s="172" t="s">
        <v>37</v>
      </c>
      <c r="I46" s="172" t="s">
        <v>206</v>
      </c>
      <c r="J46" s="172" t="s">
        <v>203</v>
      </c>
      <c r="K46" s="172" t="s">
        <v>203</v>
      </c>
      <c r="L46" s="172" t="s">
        <v>38</v>
      </c>
      <c r="M46" s="173" t="n">
        <v>22</v>
      </c>
      <c r="N46" s="173">
        <f>IF(S46=0,22-SUMIF(E46:L46,"U*",$E$9:$L$9),0)</f>
        <v/>
      </c>
      <c r="O46" s="174">
        <f>(SUM(VLOOKUP(E46,$W$14:$X$20,2)*E$9,VLOOKUP(F46,$W$14:$X$20,2)*F$9,VLOOKUP(G46,$W$14:$X$20,2)*G$9,VLOOKUP(H46,$W$14:$X$20,2)*H$9,VLOOKUP(I46,$W$14:$X$20,2)*I$9,VLOOKUP(J46,$W$14:$X$20,2)*J$9,VLOOKUP(K46,$W$14:$X$20,2)*K$9,VLOOKUP(L46,$W$14:$X$20,2)*L$9))</f>
        <v/>
      </c>
      <c r="P46" s="175">
        <f>O46/N46</f>
        <v/>
      </c>
      <c r="Q46" s="173">
        <f>COUNTIF(E46:L46,"U")</f>
        <v/>
      </c>
      <c r="R46" s="173">
        <f>COUNTIF(E46:L46,"UA")</f>
        <v/>
      </c>
      <c r="S46" s="173">
        <f>COUNTIF(E46:L46,"WH")</f>
        <v/>
      </c>
      <c r="T46" s="173" t="n"/>
      <c r="U46" s="176">
        <f>IF(Q46&lt;&gt;0,"FAIL",IF(R46&gt;0,"AB",IF(S46&gt;0,"WH","PASS")))</f>
        <v/>
      </c>
    </row>
    <row r="47" spans="1:24">
      <c r="A47" s="492" t="n">
        <v>38</v>
      </c>
      <c r="B47" s="493" t="n">
        <v>113215104038</v>
      </c>
      <c r="C47" s="493" t="s">
        <v>37</v>
      </c>
      <c r="D47" s="480" t="s">
        <v>307</v>
      </c>
      <c r="E47" s="172" t="s">
        <v>205</v>
      </c>
      <c r="F47" s="172" t="s">
        <v>206</v>
      </c>
      <c r="G47" s="172" t="s">
        <v>206</v>
      </c>
      <c r="H47" s="172" t="s">
        <v>38</v>
      </c>
      <c r="I47" s="172" t="s">
        <v>37</v>
      </c>
      <c r="J47" s="172" t="s">
        <v>203</v>
      </c>
      <c r="K47" s="172" t="s">
        <v>203</v>
      </c>
      <c r="L47" s="172" t="s">
        <v>206</v>
      </c>
      <c r="M47" s="173" t="n">
        <v>22</v>
      </c>
      <c r="N47" s="173">
        <f>IF(S47=0,22-SUMIF(E47:L47,"U*",$E$9:$L$9),0)</f>
        <v/>
      </c>
      <c r="O47" s="174">
        <f>(SUM(VLOOKUP(E47,$W$14:$X$20,2)*E$9,VLOOKUP(F47,$W$14:$X$20,2)*F$9,VLOOKUP(G47,$W$14:$X$20,2)*G$9,VLOOKUP(H47,$W$14:$X$20,2)*H$9,VLOOKUP(I47,$W$14:$X$20,2)*I$9,VLOOKUP(J47,$W$14:$X$20,2)*J$9,VLOOKUP(K47,$W$14:$X$20,2)*K$9,VLOOKUP(L47,$W$14:$X$20,2)*L$9))</f>
        <v/>
      </c>
      <c r="P47" s="175">
        <f>O47/N47</f>
        <v/>
      </c>
      <c r="Q47" s="173">
        <f>COUNTIF(E47:L47,"U")</f>
        <v/>
      </c>
      <c r="R47" s="173">
        <f>COUNTIF(E47:L47,"UA")</f>
        <v/>
      </c>
      <c r="S47" s="173">
        <f>COUNTIF(E47:L47,"WH")</f>
        <v/>
      </c>
      <c r="T47" s="172" t="n"/>
      <c r="U47" s="176">
        <f>IF(Q47&lt;&gt;0,"FAIL",IF(R47&gt;0,"AB",IF(S47&gt;0,"WH","PASS")))</f>
        <v/>
      </c>
    </row>
    <row r="48" spans="1:24">
      <c r="A48" s="492" t="n">
        <v>39</v>
      </c>
      <c r="B48" s="493" t="n">
        <v>113215104039</v>
      </c>
      <c r="C48" s="493" t="s">
        <v>37</v>
      </c>
      <c r="D48" s="480" t="s">
        <v>308</v>
      </c>
      <c r="E48" s="172" t="s">
        <v>206</v>
      </c>
      <c r="F48" s="172" t="s">
        <v>38</v>
      </c>
      <c r="G48" s="172" t="s">
        <v>208</v>
      </c>
      <c r="H48" s="172" t="s">
        <v>37</v>
      </c>
      <c r="I48" s="172" t="s">
        <v>36</v>
      </c>
      <c r="J48" s="172" t="s">
        <v>203</v>
      </c>
      <c r="K48" s="172" t="s">
        <v>203</v>
      </c>
      <c r="L48" s="172" t="s">
        <v>38</v>
      </c>
      <c r="M48" s="173" t="n">
        <v>22</v>
      </c>
      <c r="N48" s="173">
        <f>IF(S48=0,22-SUMIF(E48:L48,"U*",$E$9:$L$9),0)</f>
        <v/>
      </c>
      <c r="O48" s="174">
        <f>(SUM(VLOOKUP(E48,$W$14:$X$20,2)*E$9,VLOOKUP(F48,$W$14:$X$20,2)*F$9,VLOOKUP(G48,$W$14:$X$20,2)*G$9,VLOOKUP(H48,$W$14:$X$20,2)*H$9,VLOOKUP(I48,$W$14:$X$20,2)*I$9,VLOOKUP(J48,$W$14:$X$20,2)*J$9,VLOOKUP(K48,$W$14:$X$20,2)*K$9,VLOOKUP(L48,$W$14:$X$20,2)*L$9))</f>
        <v/>
      </c>
      <c r="P48" s="175">
        <f>O48/N48</f>
        <v/>
      </c>
      <c r="Q48" s="173">
        <f>COUNTIF(E48:L48,"U")</f>
        <v/>
      </c>
      <c r="R48" s="173">
        <f>COUNTIF(E48:L48,"UA")</f>
        <v/>
      </c>
      <c r="S48" s="173">
        <f>COUNTIF(E48:L48,"WH")</f>
        <v/>
      </c>
      <c r="T48" s="173" t="n"/>
      <c r="U48" s="176">
        <f>IF(Q48&lt;&gt;0,"FAIL",IF(R48&gt;0,"AB",IF(S48&gt;0,"WH","PASS")))</f>
        <v/>
      </c>
    </row>
    <row r="49" spans="1:24">
      <c r="A49" s="492" t="n">
        <v>40</v>
      </c>
      <c r="B49" s="475" t="n">
        <v>113215104040</v>
      </c>
      <c r="C49" s="475" t="s">
        <v>36</v>
      </c>
      <c r="D49" s="301" t="s">
        <v>219</v>
      </c>
      <c r="E49" s="172" t="s">
        <v>38</v>
      </c>
      <c r="F49" s="172" t="s">
        <v>203</v>
      </c>
      <c r="G49" s="172" t="s">
        <v>38</v>
      </c>
      <c r="H49" s="172" t="s">
        <v>37</v>
      </c>
      <c r="I49" s="172" t="s">
        <v>36</v>
      </c>
      <c r="J49" s="172" t="s">
        <v>203</v>
      </c>
      <c r="K49" s="172" t="s">
        <v>203</v>
      </c>
      <c r="L49" s="172" t="s">
        <v>38</v>
      </c>
      <c r="M49" s="173" t="n">
        <v>22</v>
      </c>
      <c r="N49" s="173">
        <f>IF(S49=0,22-SUMIF(E49:L49,"U*",$E$9:$L$9),0)</f>
        <v/>
      </c>
      <c r="O49" s="174">
        <f>(SUM(VLOOKUP(E49,$W$14:$X$20,2)*E$9,VLOOKUP(F49,$W$14:$X$20,2)*F$9,VLOOKUP(G49,$W$14:$X$20,2)*G$9,VLOOKUP(H49,$W$14:$X$20,2)*H$9,VLOOKUP(I49,$W$14:$X$20,2)*I$9,VLOOKUP(J49,$W$14:$X$20,2)*J$9,VLOOKUP(K49,$W$14:$X$20,2)*K$9,VLOOKUP(L49,$W$14:$X$20,2)*L$9))</f>
        <v/>
      </c>
      <c r="P49" s="175">
        <f>O49/N49</f>
        <v/>
      </c>
      <c r="Q49" s="173">
        <f>COUNTIF(E49:L49,"U")</f>
        <v/>
      </c>
      <c r="R49" s="173">
        <f>COUNTIF(E49:L49,"UA")</f>
        <v/>
      </c>
      <c r="S49" s="173">
        <f>COUNTIF(E49:L49,"WH")</f>
        <v/>
      </c>
      <c r="T49" s="173" t="n"/>
      <c r="U49" s="176">
        <f>IF(Q49&lt;&gt;0,"FAIL",IF(R49&gt;0,"AB",IF(S49&gt;0,"WH","PASS")))</f>
        <v/>
      </c>
    </row>
    <row r="50" spans="1:24">
      <c r="A50" s="492" t="n">
        <v>41</v>
      </c>
      <c r="B50" s="493" t="n">
        <v>113215104041</v>
      </c>
      <c r="C50" s="493" t="s">
        <v>37</v>
      </c>
      <c r="D50" s="479" t="s">
        <v>309</v>
      </c>
      <c r="E50" s="172" t="s">
        <v>205</v>
      </c>
      <c r="F50" s="172" t="s">
        <v>38</v>
      </c>
      <c r="G50" s="172" t="s">
        <v>208</v>
      </c>
      <c r="H50" s="172" t="s">
        <v>208</v>
      </c>
      <c r="I50" s="172" t="s">
        <v>206</v>
      </c>
      <c r="J50" s="172" t="s">
        <v>36</v>
      </c>
      <c r="K50" s="172" t="s">
        <v>36</v>
      </c>
      <c r="L50" s="172" t="s">
        <v>206</v>
      </c>
      <c r="M50" s="173" t="n">
        <v>22</v>
      </c>
      <c r="N50" s="173">
        <f>IF(S50=0,22-SUMIF(E50:L50,"U*",$E$9:$L$9),0)</f>
        <v/>
      </c>
      <c r="O50" s="174">
        <f>(SUM(VLOOKUP(E50,$W$14:$X$20,2)*E$9,VLOOKUP(F50,$W$14:$X$20,2)*F$9,VLOOKUP(G50,$W$14:$X$20,2)*G$9,VLOOKUP(H50,$W$14:$X$20,2)*H$9,VLOOKUP(I50,$W$14:$X$20,2)*I$9,VLOOKUP(J50,$W$14:$X$20,2)*J$9,VLOOKUP(K50,$W$14:$X$20,2)*K$9,VLOOKUP(L50,$W$14:$X$20,2)*L$9))</f>
        <v/>
      </c>
      <c r="P50" s="175">
        <f>O50/N50</f>
        <v/>
      </c>
      <c r="Q50" s="173">
        <f>COUNTIF(E50:L50,"U")</f>
        <v/>
      </c>
      <c r="R50" s="173">
        <f>COUNTIF(E50:L50,"UA")</f>
        <v/>
      </c>
      <c r="S50" s="173">
        <f>COUNTIF(E50:L50,"WH")</f>
        <v/>
      </c>
      <c r="T50" s="172" t="n"/>
      <c r="U50" s="176">
        <f>IF(Q50&lt;&gt;0,"FAIL",IF(R50&gt;0,"AB",IF(S50&gt;0,"WH","PASS")))</f>
        <v/>
      </c>
    </row>
    <row r="51" spans="1:24">
      <c r="A51" s="492" t="n">
        <v>42</v>
      </c>
      <c r="B51" s="478" t="n">
        <v>113215104042</v>
      </c>
      <c r="C51" s="478" t="s">
        <v>38</v>
      </c>
      <c r="D51" s="140" t="s">
        <v>366</v>
      </c>
      <c r="E51" s="172" t="s">
        <v>205</v>
      </c>
      <c r="F51" s="172" t="s">
        <v>37</v>
      </c>
      <c r="G51" s="172" t="s">
        <v>208</v>
      </c>
      <c r="H51" s="172" t="s">
        <v>38</v>
      </c>
      <c r="I51" s="172" t="s">
        <v>38</v>
      </c>
      <c r="J51" s="172" t="s">
        <v>203</v>
      </c>
      <c r="K51" s="172" t="s">
        <v>36</v>
      </c>
      <c r="L51" s="172" t="s">
        <v>208</v>
      </c>
      <c r="M51" s="173" t="n">
        <v>22</v>
      </c>
      <c r="N51" s="173">
        <f>IF(S51=0,22-SUMIF(E51:L51,"U*",$E$9:$L$9),0)</f>
        <v/>
      </c>
      <c r="O51" s="174">
        <f>(SUM(VLOOKUP(E51,$W$14:$X$20,2)*E$9,VLOOKUP(F51,$W$14:$X$20,2)*F$9,VLOOKUP(G51,$W$14:$X$20,2)*G$9,VLOOKUP(H51,$W$14:$X$20,2)*H$9,VLOOKUP(I51,$W$14:$X$20,2)*I$9,VLOOKUP(J51,$W$14:$X$20,2)*J$9,VLOOKUP(K51,$W$14:$X$20,2)*K$9,VLOOKUP(L51,$W$14:$X$20,2)*L$9))</f>
        <v/>
      </c>
      <c r="P51" s="175">
        <f>O51/N51</f>
        <v/>
      </c>
      <c r="Q51" s="173">
        <f>COUNTIF(E51:L51,"U")</f>
        <v/>
      </c>
      <c r="R51" s="173">
        <f>COUNTIF(E51:L51,"UA")</f>
        <v/>
      </c>
      <c r="S51" s="173">
        <f>COUNTIF(E51:L51,"WH")</f>
        <v/>
      </c>
      <c r="T51" s="173" t="n"/>
      <c r="U51" s="176">
        <f>IF(Q51&lt;&gt;0,"FAIL",IF(R51&gt;0,"AB",IF(S51&gt;0,"WH","PASS")))</f>
        <v/>
      </c>
    </row>
    <row r="52" spans="1:24">
      <c r="A52" s="492" t="n">
        <v>43</v>
      </c>
      <c r="B52" s="493" t="n">
        <v>113215104043</v>
      </c>
      <c r="C52" s="493" t="s">
        <v>37</v>
      </c>
      <c r="D52" s="479" t="s">
        <v>310</v>
      </c>
      <c r="E52" s="172" t="s">
        <v>205</v>
      </c>
      <c r="F52" s="172" t="s">
        <v>205</v>
      </c>
      <c r="G52" s="172" t="s">
        <v>206</v>
      </c>
      <c r="H52" s="172" t="s">
        <v>206</v>
      </c>
      <c r="I52" s="172" t="s">
        <v>206</v>
      </c>
      <c r="J52" s="172" t="s">
        <v>36</v>
      </c>
      <c r="K52" s="172" t="s">
        <v>36</v>
      </c>
      <c r="L52" s="172" t="s">
        <v>205</v>
      </c>
      <c r="M52" s="173" t="n">
        <v>22</v>
      </c>
      <c r="N52" s="173">
        <f>IF(S52=0,22-SUMIF(E52:L52,"U*",$E$9:$L$9),0)</f>
        <v/>
      </c>
      <c r="O52" s="174">
        <f>(SUM(VLOOKUP(E52,$W$14:$X$20,2)*E$9,VLOOKUP(F52,$W$14:$X$20,2)*F$9,VLOOKUP(G52,$W$14:$X$20,2)*G$9,VLOOKUP(H52,$W$14:$X$20,2)*H$9,VLOOKUP(I52,$W$14:$X$20,2)*I$9,VLOOKUP(J52,$W$14:$X$20,2)*J$9,VLOOKUP(K52,$W$14:$X$20,2)*K$9,VLOOKUP(L52,$W$14:$X$20,2)*L$9))</f>
        <v/>
      </c>
      <c r="P52" s="175">
        <f>O52/N52</f>
        <v/>
      </c>
      <c r="Q52" s="173">
        <f>COUNTIF(E52:L52,"U")</f>
        <v/>
      </c>
      <c r="R52" s="173">
        <f>COUNTIF(E52:L52,"UA")</f>
        <v/>
      </c>
      <c r="S52" s="173">
        <f>COUNTIF(E52:L52,"WH")</f>
        <v/>
      </c>
      <c r="T52" s="173" t="n"/>
      <c r="U52" s="176">
        <f>IF(Q52&lt;&gt;0,"FAIL",IF(R52&gt;0,"AB",IF(S52&gt;0,"WH","PASS")))</f>
        <v/>
      </c>
    </row>
    <row r="53" spans="1:24">
      <c r="A53" s="492" t="n">
        <v>44</v>
      </c>
      <c r="B53" s="478" t="n">
        <v>113215104044</v>
      </c>
      <c r="C53" s="478" t="s">
        <v>38</v>
      </c>
      <c r="D53" s="140" t="s">
        <v>367</v>
      </c>
      <c r="E53" s="172" t="s">
        <v>37</v>
      </c>
      <c r="F53" s="172" t="s">
        <v>37</v>
      </c>
      <c r="G53" s="172" t="s">
        <v>208</v>
      </c>
      <c r="H53" s="172" t="s">
        <v>38</v>
      </c>
      <c r="I53" s="172" t="s">
        <v>37</v>
      </c>
      <c r="J53" s="172" t="s">
        <v>203</v>
      </c>
      <c r="K53" s="172" t="s">
        <v>203</v>
      </c>
      <c r="L53" s="172" t="s">
        <v>37</v>
      </c>
      <c r="M53" s="173" t="n">
        <v>22</v>
      </c>
      <c r="N53" s="173">
        <f>IF(S53=0,22-SUMIF(E53:L53,"U*",$E$9:$L$9),0)</f>
        <v/>
      </c>
      <c r="O53" s="174">
        <f>(SUM(VLOOKUP(E53,$W$14:$X$20,2)*E$9,VLOOKUP(F53,$W$14:$X$20,2)*F$9,VLOOKUP(G53,$W$14:$X$20,2)*G$9,VLOOKUP(H53,$W$14:$X$20,2)*H$9,VLOOKUP(I53,$W$14:$X$20,2)*I$9,VLOOKUP(J53,$W$14:$X$20,2)*J$9,VLOOKUP(K53,$W$14:$X$20,2)*K$9,VLOOKUP(L53,$W$14:$X$20,2)*L$9))</f>
        <v/>
      </c>
      <c r="P53" s="175">
        <f>O53/N53</f>
        <v/>
      </c>
      <c r="Q53" s="173">
        <f>COUNTIF(E53:L53,"U")</f>
        <v/>
      </c>
      <c r="R53" s="173">
        <f>COUNTIF(E53:L53,"UA")</f>
        <v/>
      </c>
      <c r="S53" s="173">
        <f>COUNTIF(E53:L53,"WH")</f>
        <v/>
      </c>
      <c r="T53" s="172" t="n"/>
      <c r="U53" s="176">
        <f>IF(Q53&lt;&gt;0,"FAIL",IF(R53&gt;0,"AB",IF(S53&gt;0,"WH","PASS")))</f>
        <v/>
      </c>
    </row>
    <row r="54" spans="1:24">
      <c r="A54" s="492" t="n">
        <v>45</v>
      </c>
      <c r="B54" s="478" t="n">
        <v>113215104045</v>
      </c>
      <c r="C54" s="478" t="s">
        <v>38</v>
      </c>
      <c r="D54" s="140" t="s">
        <v>368</v>
      </c>
      <c r="E54" s="172" t="s">
        <v>38</v>
      </c>
      <c r="F54" s="172" t="s">
        <v>38</v>
      </c>
      <c r="G54" s="172" t="s">
        <v>38</v>
      </c>
      <c r="H54" s="172" t="s">
        <v>36</v>
      </c>
      <c r="I54" s="172" t="s">
        <v>37</v>
      </c>
      <c r="J54" s="172" t="s">
        <v>203</v>
      </c>
      <c r="K54" s="172" t="s">
        <v>203</v>
      </c>
      <c r="L54" s="172" t="s">
        <v>37</v>
      </c>
      <c r="M54" s="173" t="n">
        <v>22</v>
      </c>
      <c r="N54" s="173">
        <f>IF(S54=0,22-SUMIF(E54:L54,"U*",$E$9:$L$9),0)</f>
        <v/>
      </c>
      <c r="O54" s="174">
        <f>(SUM(VLOOKUP(E54,$W$14:$X$20,2)*E$9,VLOOKUP(F54,$W$14:$X$20,2)*F$9,VLOOKUP(G54,$W$14:$X$20,2)*G$9,VLOOKUP(H54,$W$14:$X$20,2)*H$9,VLOOKUP(I54,$W$14:$X$20,2)*I$9,VLOOKUP(J54,$W$14:$X$20,2)*J$9,VLOOKUP(K54,$W$14:$X$20,2)*K$9,VLOOKUP(L54,$W$14:$X$20,2)*L$9))</f>
        <v/>
      </c>
      <c r="P54" s="175">
        <f>O54/N54</f>
        <v/>
      </c>
      <c r="Q54" s="173">
        <f>COUNTIF(E54:L54,"U")</f>
        <v/>
      </c>
      <c r="R54" s="173">
        <f>COUNTIF(E54:L54,"UA")</f>
        <v/>
      </c>
      <c r="S54" s="173">
        <f>COUNTIF(E54:L54,"WH")</f>
        <v/>
      </c>
      <c r="T54" s="173" t="n"/>
      <c r="U54" s="176">
        <f>IF(Q54&lt;&gt;0,"FAIL",IF(R54&gt;0,"AB",IF(S54&gt;0,"WH","PASS")))</f>
        <v/>
      </c>
    </row>
    <row customHeight="1" ht="25.5" r="55" s="333" spans="1:24">
      <c r="A55" s="492" t="n">
        <v>46</v>
      </c>
      <c r="B55" s="493" t="n">
        <v>113215104046</v>
      </c>
      <c r="C55" s="493" t="s">
        <v>37</v>
      </c>
      <c r="D55" s="479" t="s">
        <v>311</v>
      </c>
      <c r="E55" s="172" t="s">
        <v>38</v>
      </c>
      <c r="F55" s="172" t="s">
        <v>206</v>
      </c>
      <c r="G55" s="172" t="s">
        <v>205</v>
      </c>
      <c r="H55" s="172" t="s">
        <v>205</v>
      </c>
      <c r="I55" s="172" t="s">
        <v>38</v>
      </c>
      <c r="J55" s="172" t="s">
        <v>203</v>
      </c>
      <c r="K55" s="172" t="s">
        <v>203</v>
      </c>
      <c r="L55" s="172" t="s">
        <v>206</v>
      </c>
      <c r="M55" s="173" t="n">
        <v>22</v>
      </c>
      <c r="N55" s="173">
        <f>IF(S55=0,22-SUMIF(E55:L55,"U*",$E$9:$L$9),0)</f>
        <v/>
      </c>
      <c r="O55" s="174">
        <f>(SUM(VLOOKUP(E55,$W$14:$X$20,2)*E$9,VLOOKUP(F55,$W$14:$X$20,2)*F$9,VLOOKUP(G55,$W$14:$X$20,2)*G$9,VLOOKUP(H55,$W$14:$X$20,2)*H$9,VLOOKUP(I55,$W$14:$X$20,2)*I$9,VLOOKUP(J55,$W$14:$X$20,2)*J$9,VLOOKUP(K55,$W$14:$X$20,2)*K$9,VLOOKUP(L55,$W$14:$X$20,2)*L$9))</f>
        <v/>
      </c>
      <c r="P55" s="175">
        <f>O55/N55</f>
        <v/>
      </c>
      <c r="Q55" s="173">
        <f>COUNTIF(E55:L55,"U")</f>
        <v/>
      </c>
      <c r="R55" s="173">
        <f>COUNTIF(E55:L55,"UA")</f>
        <v/>
      </c>
      <c r="S55" s="173">
        <f>COUNTIF(E55:L55,"WH")</f>
        <v/>
      </c>
      <c r="T55" s="173" t="n"/>
      <c r="U55" s="176">
        <f>IF(Q55&lt;&gt;0,"FAIL",IF(R55&gt;0,"AB",IF(S55&gt;0,"WH","PASS")))</f>
        <v/>
      </c>
    </row>
    <row r="56" spans="1:24">
      <c r="A56" s="492" t="n">
        <v>47</v>
      </c>
      <c r="B56" s="478" t="n">
        <v>113215104047</v>
      </c>
      <c r="C56" s="478" t="s">
        <v>38</v>
      </c>
      <c r="D56" s="140" t="s">
        <v>369</v>
      </c>
      <c r="E56" s="172" t="s">
        <v>208</v>
      </c>
      <c r="F56" s="172" t="s">
        <v>37</v>
      </c>
      <c r="G56" s="172" t="s">
        <v>208</v>
      </c>
      <c r="H56" s="172" t="s">
        <v>37</v>
      </c>
      <c r="I56" s="172" t="s">
        <v>38</v>
      </c>
      <c r="J56" s="172" t="s">
        <v>203</v>
      </c>
      <c r="K56" s="172" t="s">
        <v>203</v>
      </c>
      <c r="L56" s="172" t="s">
        <v>38</v>
      </c>
      <c r="M56" s="173" t="n">
        <v>22</v>
      </c>
      <c r="N56" s="173">
        <f>IF(S56=0,22-SUMIF(E56:L56,"U*",$E$9:$L$9),0)</f>
        <v/>
      </c>
      <c r="O56" s="174">
        <f>(SUM(VLOOKUP(E56,$W$14:$X$20,2)*E$9,VLOOKUP(F56,$W$14:$X$20,2)*F$9,VLOOKUP(G56,$W$14:$X$20,2)*G$9,VLOOKUP(H56,$W$14:$X$20,2)*H$9,VLOOKUP(I56,$W$14:$X$20,2)*I$9,VLOOKUP(J56,$W$14:$X$20,2)*J$9,VLOOKUP(K56,$W$14:$X$20,2)*K$9,VLOOKUP(L56,$W$14:$X$20,2)*L$9))</f>
        <v/>
      </c>
      <c r="P56" s="175">
        <f>O56/N56</f>
        <v/>
      </c>
      <c r="Q56" s="173">
        <f>COUNTIF(E56:L56,"U")</f>
        <v/>
      </c>
      <c r="R56" s="173">
        <f>COUNTIF(E56:L56,"UA")</f>
        <v/>
      </c>
      <c r="S56" s="173">
        <f>COUNTIF(E56:L56,"WH")</f>
        <v/>
      </c>
      <c r="T56" s="172" t="n"/>
      <c r="U56" s="176">
        <f>IF(Q56&lt;&gt;0,"FAIL",IF(R56&gt;0,"AB",IF(S56&gt;0,"WH","PASS")))</f>
        <v/>
      </c>
    </row>
    <row r="57" spans="1:24">
      <c r="A57" s="492" t="n">
        <v>48</v>
      </c>
      <c r="B57" s="478" t="n">
        <v>113215104048</v>
      </c>
      <c r="C57" s="478" t="s">
        <v>38</v>
      </c>
      <c r="D57" s="140" t="s">
        <v>370</v>
      </c>
      <c r="E57" s="172" t="s">
        <v>208</v>
      </c>
      <c r="F57" s="172" t="s">
        <v>38</v>
      </c>
      <c r="G57" s="172" t="s">
        <v>205</v>
      </c>
      <c r="H57" s="172" t="s">
        <v>38</v>
      </c>
      <c r="I57" s="172" t="s">
        <v>38</v>
      </c>
      <c r="J57" s="172" t="s">
        <v>36</v>
      </c>
      <c r="K57" s="172" t="s">
        <v>36</v>
      </c>
      <c r="L57" s="172" t="s">
        <v>38</v>
      </c>
      <c r="M57" s="173" t="n">
        <v>22</v>
      </c>
      <c r="N57" s="173">
        <f>IF(S57=0,22-SUMIF(E57:L57,"U*",$E$9:$L$9),0)</f>
        <v/>
      </c>
      <c r="O57" s="174">
        <f>(SUM(VLOOKUP(E57,$W$14:$X$20,2)*E$9,VLOOKUP(F57,$W$14:$X$20,2)*F$9,VLOOKUP(G57,$W$14:$X$20,2)*G$9,VLOOKUP(H57,$W$14:$X$20,2)*H$9,VLOOKUP(I57,$W$14:$X$20,2)*I$9,VLOOKUP(J57,$W$14:$X$20,2)*J$9,VLOOKUP(K57,$W$14:$X$20,2)*K$9,VLOOKUP(L57,$W$14:$X$20,2)*L$9))</f>
        <v/>
      </c>
      <c r="P57" s="175">
        <f>O57/N57</f>
        <v/>
      </c>
      <c r="Q57" s="173">
        <f>COUNTIF(E57:L57,"U")</f>
        <v/>
      </c>
      <c r="R57" s="173">
        <f>COUNTIF(E57:L57,"UA")</f>
        <v/>
      </c>
      <c r="S57" s="173">
        <f>COUNTIF(E57:L57,"WH")</f>
        <v/>
      </c>
      <c r="T57" s="173" t="n"/>
      <c r="U57" s="176">
        <f>IF(Q57&lt;&gt;0,"FAIL",IF(R57&gt;0,"AB",IF(S57&gt;0,"WH","PASS")))</f>
        <v/>
      </c>
    </row>
    <row r="58" spans="1:24">
      <c r="A58" s="492" t="n">
        <v>49</v>
      </c>
      <c r="B58" s="473" t="n">
        <v>113215104049</v>
      </c>
      <c r="C58" s="475" t="s">
        <v>36</v>
      </c>
      <c r="D58" s="181" t="s">
        <v>220</v>
      </c>
      <c r="E58" s="172" t="s">
        <v>206</v>
      </c>
      <c r="F58" s="172" t="s">
        <v>38</v>
      </c>
      <c r="G58" s="172" t="s">
        <v>205</v>
      </c>
      <c r="H58" s="172" t="s">
        <v>208</v>
      </c>
      <c r="I58" s="172" t="s">
        <v>206</v>
      </c>
      <c r="J58" s="172" t="s">
        <v>36</v>
      </c>
      <c r="K58" s="172" t="s">
        <v>36</v>
      </c>
      <c r="L58" s="172" t="s">
        <v>205</v>
      </c>
      <c r="M58" s="173" t="n">
        <v>22</v>
      </c>
      <c r="N58" s="173">
        <f>IF(S58=0,22-SUMIF(E58:L58,"U*",$E$9:$L$9),0)</f>
        <v/>
      </c>
      <c r="O58" s="174">
        <f>(SUM(VLOOKUP(E58,$W$14:$X$20,2)*E$9,VLOOKUP(F58,$W$14:$X$20,2)*F$9,VLOOKUP(G58,$W$14:$X$20,2)*G$9,VLOOKUP(H58,$W$14:$X$20,2)*H$9,VLOOKUP(I58,$W$14:$X$20,2)*I$9,VLOOKUP(J58,$W$14:$X$20,2)*J$9,VLOOKUP(K58,$W$14:$X$20,2)*K$9,VLOOKUP(L58,$W$14:$X$20,2)*L$9))</f>
        <v/>
      </c>
      <c r="P58" s="175">
        <f>O58/N58</f>
        <v/>
      </c>
      <c r="Q58" s="173">
        <f>COUNTIF(E58:L58,"U")</f>
        <v/>
      </c>
      <c r="R58" s="173">
        <f>COUNTIF(E58:L58,"UA")</f>
        <v/>
      </c>
      <c r="S58" s="173">
        <f>COUNTIF(E58:L58,"WH")</f>
        <v/>
      </c>
      <c r="T58" s="173" t="n"/>
      <c r="U58" s="176">
        <f>IF(Q58&lt;&gt;0,"FAIL",IF(R58&gt;0,"AB",IF(S58&gt;0,"WH","PASS")))</f>
        <v/>
      </c>
    </row>
    <row r="59" spans="1:24">
      <c r="A59" s="492" t="n">
        <v>50</v>
      </c>
      <c r="B59" s="475" t="n">
        <v>113215104050</v>
      </c>
      <c r="C59" s="475" t="s">
        <v>36</v>
      </c>
      <c r="D59" s="301" t="s">
        <v>221</v>
      </c>
      <c r="E59" s="172" t="s">
        <v>37</v>
      </c>
      <c r="F59" s="172" t="s">
        <v>36</v>
      </c>
      <c r="G59" s="172" t="s">
        <v>37</v>
      </c>
      <c r="H59" s="172" t="s">
        <v>36</v>
      </c>
      <c r="I59" s="172" t="s">
        <v>37</v>
      </c>
      <c r="J59" s="172" t="s">
        <v>203</v>
      </c>
      <c r="K59" s="172" t="s">
        <v>203</v>
      </c>
      <c r="L59" s="172" t="s">
        <v>36</v>
      </c>
      <c r="M59" s="173" t="n">
        <v>22</v>
      </c>
      <c r="N59" s="173">
        <f>IF(S59=0,22-SUMIF(E59:L59,"U*",$E$9:$L$9),0)</f>
        <v/>
      </c>
      <c r="O59" s="174">
        <f>(SUM(VLOOKUP(E59,$W$14:$X$20,2)*E$9,VLOOKUP(F59,$W$14:$X$20,2)*F$9,VLOOKUP(G59,$W$14:$X$20,2)*G$9,VLOOKUP(H59,$W$14:$X$20,2)*H$9,VLOOKUP(I59,$W$14:$X$20,2)*I$9,VLOOKUP(J59,$W$14:$X$20,2)*J$9,VLOOKUP(K59,$W$14:$X$20,2)*K$9,VLOOKUP(L59,$W$14:$X$20,2)*L$9))</f>
        <v/>
      </c>
      <c r="P59" s="175">
        <f>O59/N59</f>
        <v/>
      </c>
      <c r="Q59" s="173">
        <f>COUNTIF(E59:L59,"U")</f>
        <v/>
      </c>
      <c r="R59" s="173">
        <f>COUNTIF(E59:L59,"UA")</f>
        <v/>
      </c>
      <c r="S59" s="173">
        <f>COUNTIF(E59:L59,"WH")</f>
        <v/>
      </c>
      <c r="T59" s="172" t="n"/>
      <c r="U59" s="176">
        <f>IF(Q59&lt;&gt;0,"FAIL",IF(R59&gt;0,"AB",IF(S59&gt;0,"WH","PASS")))</f>
        <v/>
      </c>
    </row>
    <row r="60" spans="1:24">
      <c r="A60" s="492" t="n">
        <v>51</v>
      </c>
      <c r="B60" s="475" t="n">
        <v>113215104051</v>
      </c>
      <c r="C60" s="475" t="s">
        <v>36</v>
      </c>
      <c r="D60" s="301" t="s">
        <v>222</v>
      </c>
      <c r="E60" s="172" t="s">
        <v>37</v>
      </c>
      <c r="F60" s="172" t="s">
        <v>36</v>
      </c>
      <c r="G60" s="172" t="s">
        <v>38</v>
      </c>
      <c r="H60" s="172" t="s">
        <v>37</v>
      </c>
      <c r="I60" s="172" t="s">
        <v>38</v>
      </c>
      <c r="J60" s="172" t="s">
        <v>203</v>
      </c>
      <c r="K60" s="172" t="s">
        <v>203</v>
      </c>
      <c r="L60" s="172" t="s">
        <v>37</v>
      </c>
      <c r="M60" s="173" t="n">
        <v>22</v>
      </c>
      <c r="N60" s="173">
        <f>IF(S60=0,22-SUMIF(E60:L60,"U*",$E$9:$L$9),0)</f>
        <v/>
      </c>
      <c r="O60" s="174">
        <f>(SUM(VLOOKUP(E60,$W$14:$X$20,2)*E$9,VLOOKUP(F60,$W$14:$X$20,2)*F$9,VLOOKUP(G60,$W$14:$X$20,2)*G$9,VLOOKUP(H60,$W$14:$X$20,2)*H$9,VLOOKUP(I60,$W$14:$X$20,2)*I$9,VLOOKUP(J60,$W$14:$X$20,2)*J$9,VLOOKUP(K60,$W$14:$X$20,2)*K$9,VLOOKUP(L60,$W$14:$X$20,2)*L$9))</f>
        <v/>
      </c>
      <c r="P60" s="175">
        <f>O60/N60</f>
        <v/>
      </c>
      <c r="Q60" s="173">
        <f>COUNTIF(E60:L60,"U")</f>
        <v/>
      </c>
      <c r="R60" s="173">
        <f>COUNTIF(E60:L60,"UA")</f>
        <v/>
      </c>
      <c r="S60" s="173">
        <f>COUNTIF(E60:L60,"WH")</f>
        <v/>
      </c>
      <c r="T60" s="173" t="n"/>
      <c r="U60" s="176">
        <f>IF(Q60&lt;&gt;0,"FAIL",IF(R60&gt;0,"AB",IF(S60&gt;0,"WH","PASS")))</f>
        <v/>
      </c>
    </row>
    <row r="61" spans="1:24">
      <c r="A61" s="492" t="n">
        <v>52</v>
      </c>
      <c r="B61" s="493" t="n">
        <v>113215104052</v>
      </c>
      <c r="C61" s="493" t="s">
        <v>37</v>
      </c>
      <c r="D61" s="480" t="s">
        <v>312</v>
      </c>
      <c r="E61" s="172" t="s">
        <v>206</v>
      </c>
      <c r="F61" s="172" t="s">
        <v>38</v>
      </c>
      <c r="G61" s="172" t="s">
        <v>205</v>
      </c>
      <c r="H61" s="172" t="s">
        <v>38</v>
      </c>
      <c r="I61" s="172" t="s">
        <v>205</v>
      </c>
      <c r="J61" s="172" t="s">
        <v>36</v>
      </c>
      <c r="K61" s="172" t="s">
        <v>36</v>
      </c>
      <c r="L61" s="172" t="s">
        <v>38</v>
      </c>
      <c r="M61" s="173" t="n">
        <v>22</v>
      </c>
      <c r="N61" s="173">
        <f>IF(S61=0,22-SUMIF(E61:L61,"U*",$E$9:$L$9),0)</f>
        <v/>
      </c>
      <c r="O61" s="174">
        <f>(SUM(VLOOKUP(E61,$W$14:$X$20,2)*E$9,VLOOKUP(F61,$W$14:$X$20,2)*F$9,VLOOKUP(G61,$W$14:$X$20,2)*G$9,VLOOKUP(H61,$W$14:$X$20,2)*H$9,VLOOKUP(I61,$W$14:$X$20,2)*I$9,VLOOKUP(J61,$W$14:$X$20,2)*J$9,VLOOKUP(K61,$W$14:$X$20,2)*K$9,VLOOKUP(L61,$W$14:$X$20,2)*L$9))</f>
        <v/>
      </c>
      <c r="P61" s="175">
        <f>O61/N61</f>
        <v/>
      </c>
      <c r="Q61" s="173">
        <f>COUNTIF(E61:L61,"U")</f>
        <v/>
      </c>
      <c r="R61" s="173">
        <f>COUNTIF(E61:L61,"UA")</f>
        <v/>
      </c>
      <c r="S61" s="173">
        <f>COUNTIF(E61:L61,"WH")</f>
        <v/>
      </c>
      <c r="T61" s="173" t="n"/>
      <c r="U61" s="176">
        <f>IF(Q61&lt;&gt;0,"FAIL",IF(R61&gt;0,"AB",IF(S61&gt;0,"WH","PASS")))</f>
        <v/>
      </c>
    </row>
    <row r="62" spans="1:24">
      <c r="A62" s="492" t="n">
        <v>53</v>
      </c>
      <c r="B62" s="478" t="n">
        <v>113215104053</v>
      </c>
      <c r="C62" s="478" t="s">
        <v>38</v>
      </c>
      <c r="D62" s="136" t="s">
        <v>371</v>
      </c>
      <c r="E62" s="172" t="s">
        <v>205</v>
      </c>
      <c r="F62" s="172" t="s">
        <v>36</v>
      </c>
      <c r="G62" s="172" t="s">
        <v>208</v>
      </c>
      <c r="H62" s="172" t="s">
        <v>37</v>
      </c>
      <c r="I62" s="172" t="s">
        <v>38</v>
      </c>
      <c r="J62" s="172" t="s">
        <v>203</v>
      </c>
      <c r="K62" s="172" t="s">
        <v>36</v>
      </c>
      <c r="L62" s="172" t="s">
        <v>37</v>
      </c>
      <c r="M62" s="173" t="n">
        <v>22</v>
      </c>
      <c r="N62" s="173">
        <f>IF(S62=0,22-SUMIF(E62:L62,"U*",$E$9:$L$9),0)</f>
        <v/>
      </c>
      <c r="O62" s="174">
        <f>(SUM(VLOOKUP(E62,$W$14:$X$20,2)*E$9,VLOOKUP(F62,$W$14:$X$20,2)*F$9,VLOOKUP(G62,$W$14:$X$20,2)*G$9,VLOOKUP(H62,$W$14:$X$20,2)*H$9,VLOOKUP(I62,$W$14:$X$20,2)*I$9,VLOOKUP(J62,$W$14:$X$20,2)*J$9,VLOOKUP(K62,$W$14:$X$20,2)*K$9,VLOOKUP(L62,$W$14:$X$20,2)*L$9))</f>
        <v/>
      </c>
      <c r="P62" s="175">
        <f>O62/N62</f>
        <v/>
      </c>
      <c r="Q62" s="173">
        <f>COUNTIF(E62:L62,"U")</f>
        <v/>
      </c>
      <c r="R62" s="173">
        <f>COUNTIF(E62:L62,"UA")</f>
        <v/>
      </c>
      <c r="S62" s="173">
        <f>COUNTIF(E62:L62,"WH")</f>
        <v/>
      </c>
      <c r="T62" s="172" t="n"/>
      <c r="U62" s="176">
        <f>IF(Q62&lt;&gt;0,"FAIL",IF(R62&gt;0,"AB",IF(S62&gt;0,"WH","PASS")))</f>
        <v/>
      </c>
    </row>
    <row r="63" spans="1:24">
      <c r="A63" s="492" t="n">
        <v>54</v>
      </c>
      <c r="B63" s="473" t="n">
        <v>113215104054</v>
      </c>
      <c r="C63" s="475" t="s">
        <v>36</v>
      </c>
      <c r="D63" s="181" t="s">
        <v>223</v>
      </c>
      <c r="E63" s="172" t="s">
        <v>208</v>
      </c>
      <c r="F63" s="172" t="s">
        <v>37</v>
      </c>
      <c r="G63" s="172" t="s">
        <v>206</v>
      </c>
      <c r="H63" s="172" t="s">
        <v>37</v>
      </c>
      <c r="I63" s="172" t="s">
        <v>208</v>
      </c>
      <c r="J63" s="172" t="s">
        <v>203</v>
      </c>
      <c r="K63" s="172" t="s">
        <v>203</v>
      </c>
      <c r="L63" s="172" t="s">
        <v>38</v>
      </c>
      <c r="M63" s="173" t="n">
        <v>22</v>
      </c>
      <c r="N63" s="173">
        <f>IF(S63=0,22-SUMIF(E63:L63,"U*",$E$9:$L$9),0)</f>
        <v/>
      </c>
      <c r="O63" s="174">
        <f>(SUM(VLOOKUP(E63,$W$14:$X$20,2)*E$9,VLOOKUP(F63,$W$14:$X$20,2)*F$9,VLOOKUP(G63,$W$14:$X$20,2)*G$9,VLOOKUP(H63,$W$14:$X$20,2)*H$9,VLOOKUP(I63,$W$14:$X$20,2)*I$9,VLOOKUP(J63,$W$14:$X$20,2)*J$9,VLOOKUP(K63,$W$14:$X$20,2)*K$9,VLOOKUP(L63,$W$14:$X$20,2)*L$9))</f>
        <v/>
      </c>
      <c r="P63" s="175">
        <f>O63/N63</f>
        <v/>
      </c>
      <c r="Q63" s="173">
        <f>COUNTIF(E63:L63,"U")</f>
        <v/>
      </c>
      <c r="R63" s="173">
        <f>COUNTIF(E63:L63,"UA")</f>
        <v/>
      </c>
      <c r="S63" s="173">
        <f>COUNTIF(E63:L63,"WH")</f>
        <v/>
      </c>
      <c r="T63" s="173" t="n"/>
      <c r="U63" s="176">
        <f>IF(Q63&lt;&gt;0,"FAIL",IF(R63&gt;0,"AB",IF(S63&gt;0,"WH","PASS")))</f>
        <v/>
      </c>
    </row>
    <row r="64" spans="1:24">
      <c r="A64" s="492" t="n">
        <v>55</v>
      </c>
      <c r="B64" s="493" t="n">
        <v>113215104055</v>
      </c>
      <c r="C64" s="493" t="s">
        <v>37</v>
      </c>
      <c r="D64" s="480" t="s">
        <v>313</v>
      </c>
      <c r="E64" s="172" t="s">
        <v>208</v>
      </c>
      <c r="F64" s="172" t="s">
        <v>38</v>
      </c>
      <c r="G64" s="172" t="s">
        <v>208</v>
      </c>
      <c r="H64" s="172" t="s">
        <v>38</v>
      </c>
      <c r="I64" s="172" t="s">
        <v>38</v>
      </c>
      <c r="J64" s="172" t="s">
        <v>203</v>
      </c>
      <c r="K64" s="172" t="s">
        <v>203</v>
      </c>
      <c r="L64" s="172" t="s">
        <v>38</v>
      </c>
      <c r="M64" s="173" t="n">
        <v>22</v>
      </c>
      <c r="N64" s="173">
        <f>IF(S64=0,22-SUMIF(E64:L64,"U*",$E$9:$L$9),0)</f>
        <v/>
      </c>
      <c r="O64" s="174">
        <f>(SUM(VLOOKUP(E64,$W$14:$X$20,2)*E$9,VLOOKUP(F64,$W$14:$X$20,2)*F$9,VLOOKUP(G64,$W$14:$X$20,2)*G$9,VLOOKUP(H64,$W$14:$X$20,2)*H$9,VLOOKUP(I64,$W$14:$X$20,2)*I$9,VLOOKUP(J64,$W$14:$X$20,2)*J$9,VLOOKUP(K64,$W$14:$X$20,2)*K$9,VLOOKUP(L64,$W$14:$X$20,2)*L$9))</f>
        <v/>
      </c>
      <c r="P64" s="175">
        <f>O64/N64</f>
        <v/>
      </c>
      <c r="Q64" s="173">
        <f>COUNTIF(E64:L64,"U")</f>
        <v/>
      </c>
      <c r="R64" s="173">
        <f>COUNTIF(E64:L64,"UA")</f>
        <v/>
      </c>
      <c r="S64" s="173">
        <f>COUNTIF(E64:L64,"WH")</f>
        <v/>
      </c>
      <c r="T64" s="173" t="n"/>
      <c r="U64" s="176">
        <f>IF(Q64&lt;&gt;0,"FAIL",IF(R64&gt;0,"AB",IF(S64&gt;0,"WH","PASS")))</f>
        <v/>
      </c>
    </row>
    <row r="65" spans="1:24">
      <c r="A65" s="492" t="n">
        <v>56</v>
      </c>
      <c r="B65" s="478" t="n">
        <v>113215104056</v>
      </c>
      <c r="C65" s="478" t="s">
        <v>38</v>
      </c>
      <c r="D65" s="140" t="s">
        <v>372</v>
      </c>
      <c r="E65" s="172" t="s">
        <v>38</v>
      </c>
      <c r="F65" s="172" t="s">
        <v>36</v>
      </c>
      <c r="G65" s="172" t="s">
        <v>38</v>
      </c>
      <c r="H65" s="172" t="s">
        <v>36</v>
      </c>
      <c r="I65" s="172" t="s">
        <v>36</v>
      </c>
      <c r="J65" s="172" t="s">
        <v>203</v>
      </c>
      <c r="K65" s="172" t="s">
        <v>203</v>
      </c>
      <c r="L65" s="172" t="s">
        <v>36</v>
      </c>
      <c r="M65" s="173" t="n">
        <v>22</v>
      </c>
      <c r="N65" s="173">
        <f>IF(S65=0,22-SUMIF(E65:L65,"U*",$E$9:$L$9),0)</f>
        <v/>
      </c>
      <c r="O65" s="174">
        <f>(SUM(VLOOKUP(E65,$W$14:$X$20,2)*E$9,VLOOKUP(F65,$W$14:$X$20,2)*F$9,VLOOKUP(G65,$W$14:$X$20,2)*G$9,VLOOKUP(H65,$W$14:$X$20,2)*H$9,VLOOKUP(I65,$W$14:$X$20,2)*I$9,VLOOKUP(J65,$W$14:$X$20,2)*J$9,VLOOKUP(K65,$W$14:$X$20,2)*K$9,VLOOKUP(L65,$W$14:$X$20,2)*L$9))</f>
        <v/>
      </c>
      <c r="P65" s="175">
        <f>O65/N65</f>
        <v/>
      </c>
      <c r="Q65" s="173">
        <f>COUNTIF(E65:L65,"U")</f>
        <v/>
      </c>
      <c r="R65" s="173">
        <f>COUNTIF(E65:L65,"UA")</f>
        <v/>
      </c>
      <c r="S65" s="173">
        <f>COUNTIF(E65:L65,"WH")</f>
        <v/>
      </c>
      <c r="T65" s="172" t="n"/>
      <c r="U65" s="176">
        <f>IF(Q65&lt;&gt;0,"FAIL",IF(R65&gt;0,"AB",IF(S65&gt;0,"WH","PASS")))</f>
        <v/>
      </c>
    </row>
    <row r="66" spans="1:24">
      <c r="A66" s="492" t="n">
        <v>57</v>
      </c>
      <c r="B66" s="478" t="n">
        <v>113215104057</v>
      </c>
      <c r="C66" s="478" t="s">
        <v>38</v>
      </c>
      <c r="D66" s="140" t="s">
        <v>373</v>
      </c>
      <c r="E66" s="172" t="s">
        <v>38</v>
      </c>
      <c r="F66" s="172" t="s">
        <v>37</v>
      </c>
      <c r="G66" s="172" t="s">
        <v>38</v>
      </c>
      <c r="H66" s="172" t="s">
        <v>37</v>
      </c>
      <c r="I66" s="172" t="s">
        <v>38</v>
      </c>
      <c r="J66" s="172" t="s">
        <v>203</v>
      </c>
      <c r="K66" s="172" t="s">
        <v>203</v>
      </c>
      <c r="L66" s="172" t="s">
        <v>37</v>
      </c>
      <c r="M66" s="173" t="n">
        <v>22</v>
      </c>
      <c r="N66" s="173">
        <f>IF(S66=0,22-SUMIF(E66:L66,"U*",$E$9:$L$9),0)</f>
        <v/>
      </c>
      <c r="O66" s="174">
        <f>(SUM(VLOOKUP(E66,$W$14:$X$20,2)*E$9,VLOOKUP(F66,$W$14:$X$20,2)*F$9,VLOOKUP(G66,$W$14:$X$20,2)*G$9,VLOOKUP(H66,$W$14:$X$20,2)*H$9,VLOOKUP(I66,$W$14:$X$20,2)*I$9,VLOOKUP(J66,$W$14:$X$20,2)*J$9,VLOOKUP(K66,$W$14:$X$20,2)*K$9,VLOOKUP(L66,$W$14:$X$20,2)*L$9))</f>
        <v/>
      </c>
      <c r="P66" s="175">
        <f>O66/N66</f>
        <v/>
      </c>
      <c r="Q66" s="173">
        <f>COUNTIF(E66:L66,"U")</f>
        <v/>
      </c>
      <c r="R66" s="173">
        <f>COUNTIF(E66:L66,"UA")</f>
        <v/>
      </c>
      <c r="S66" s="173">
        <f>COUNTIF(E66:L66,"WH")</f>
        <v/>
      </c>
      <c r="T66" s="173" t="n"/>
      <c r="U66" s="176">
        <f>IF(Q66&lt;&gt;0,"FAIL",IF(R66&gt;0,"AB",IF(S66&gt;0,"WH","PASS")))</f>
        <v/>
      </c>
    </row>
    <row r="67" spans="1:24">
      <c r="A67" s="492" t="n">
        <v>58</v>
      </c>
      <c r="B67" s="478" t="n">
        <v>113215104058</v>
      </c>
      <c r="C67" s="478" t="s">
        <v>38</v>
      </c>
      <c r="D67" s="140" t="s">
        <v>374</v>
      </c>
      <c r="E67" s="172" t="s">
        <v>205</v>
      </c>
      <c r="F67" s="172" t="s">
        <v>208</v>
      </c>
      <c r="G67" s="172" t="s">
        <v>205</v>
      </c>
      <c r="H67" s="172" t="s">
        <v>38</v>
      </c>
      <c r="I67" s="172" t="s">
        <v>206</v>
      </c>
      <c r="J67" s="172" t="s">
        <v>36</v>
      </c>
      <c r="K67" s="172" t="s">
        <v>36</v>
      </c>
      <c r="L67" s="172" t="s">
        <v>206</v>
      </c>
      <c r="M67" s="173" t="n">
        <v>22</v>
      </c>
      <c r="N67" s="173">
        <f>IF(S67=0,22-SUMIF(E67:L67,"U*",$E$9:$L$9),0)</f>
        <v/>
      </c>
      <c r="O67" s="174">
        <f>(SUM(VLOOKUP(E67,$W$14:$X$20,2)*E$9,VLOOKUP(F67,$W$14:$X$20,2)*F$9,VLOOKUP(G67,$W$14:$X$20,2)*G$9,VLOOKUP(H67,$W$14:$X$20,2)*H$9,VLOOKUP(I67,$W$14:$X$20,2)*I$9,VLOOKUP(J67,$W$14:$X$20,2)*J$9,VLOOKUP(K67,$W$14:$X$20,2)*K$9,VLOOKUP(L67,$W$14:$X$20,2)*L$9))</f>
        <v/>
      </c>
      <c r="P67" s="175">
        <f>O67/N67</f>
        <v/>
      </c>
      <c r="Q67" s="173">
        <f>COUNTIF(E67:L67,"U")</f>
        <v/>
      </c>
      <c r="R67" s="173">
        <f>COUNTIF(E67:L67,"UA")</f>
        <v/>
      </c>
      <c r="S67" s="173">
        <f>COUNTIF(E67:L67,"WH")</f>
        <v/>
      </c>
      <c r="T67" s="173" t="n"/>
      <c r="U67" s="176">
        <f>IF(Q67&lt;&gt;0,"FAIL",IF(R67&gt;0,"AB",IF(S67&gt;0,"WH","PASS")))</f>
        <v/>
      </c>
    </row>
    <row r="68" spans="1:24">
      <c r="A68" s="492" t="n">
        <v>59</v>
      </c>
      <c r="B68" s="493" t="n">
        <v>113215104059</v>
      </c>
      <c r="C68" s="493" t="s">
        <v>37</v>
      </c>
      <c r="D68" s="479" t="s">
        <v>314</v>
      </c>
      <c r="E68" s="172" t="s">
        <v>206</v>
      </c>
      <c r="F68" s="172" t="s">
        <v>38</v>
      </c>
      <c r="G68" s="172" t="s">
        <v>206</v>
      </c>
      <c r="H68" s="172" t="s">
        <v>38</v>
      </c>
      <c r="I68" s="172" t="s">
        <v>206</v>
      </c>
      <c r="J68" s="172" t="s">
        <v>36</v>
      </c>
      <c r="K68" s="172" t="s">
        <v>203</v>
      </c>
      <c r="L68" s="172" t="s">
        <v>38</v>
      </c>
      <c r="M68" s="173" t="n">
        <v>22</v>
      </c>
      <c r="N68" s="173">
        <f>IF(S68=0,22-SUMIF(E68:L68,"U*",$E$9:$L$9),0)</f>
        <v/>
      </c>
      <c r="O68" s="174">
        <f>(SUM(VLOOKUP(E68,$W$14:$X$20,2)*E$9,VLOOKUP(F68,$W$14:$X$20,2)*F$9,VLOOKUP(G68,$W$14:$X$20,2)*G$9,VLOOKUP(H68,$W$14:$X$20,2)*H$9,VLOOKUP(I68,$W$14:$X$20,2)*I$9,VLOOKUP(J68,$W$14:$X$20,2)*J$9,VLOOKUP(K68,$W$14:$X$20,2)*K$9,VLOOKUP(L68,$W$14:$X$20,2)*L$9))</f>
        <v/>
      </c>
      <c r="P68" s="175">
        <f>O68/N68</f>
        <v/>
      </c>
      <c r="Q68" s="173">
        <f>COUNTIF(E68:L68,"U")</f>
        <v/>
      </c>
      <c r="R68" s="173">
        <f>COUNTIF(E68:L68,"UA")</f>
        <v/>
      </c>
      <c r="S68" s="173">
        <f>COUNTIF(E68:L68,"WH")</f>
        <v/>
      </c>
      <c r="T68" s="172" t="n"/>
      <c r="U68" s="176">
        <f>IF(Q68&lt;&gt;0,"FAIL",IF(R68&gt;0,"AB",IF(S68&gt;0,"WH","PASS")))</f>
        <v/>
      </c>
    </row>
    <row r="69" spans="1:24">
      <c r="A69" s="492" t="n">
        <v>60</v>
      </c>
      <c r="B69" s="478" t="n">
        <v>113215104060</v>
      </c>
      <c r="C69" s="478" t="s">
        <v>38</v>
      </c>
      <c r="D69" s="136" t="s">
        <v>375</v>
      </c>
      <c r="E69" s="172" t="s">
        <v>205</v>
      </c>
      <c r="F69" s="172" t="s">
        <v>208</v>
      </c>
      <c r="G69" s="172" t="s">
        <v>205</v>
      </c>
      <c r="H69" s="172" t="s">
        <v>37</v>
      </c>
      <c r="I69" s="172" t="s">
        <v>205</v>
      </c>
      <c r="J69" s="172" t="s">
        <v>36</v>
      </c>
      <c r="K69" s="172" t="s">
        <v>36</v>
      </c>
      <c r="L69" s="172" t="s">
        <v>205</v>
      </c>
      <c r="M69" s="173" t="n">
        <v>22</v>
      </c>
      <c r="N69" s="173">
        <f>IF(S69=0,22-SUMIF(E69:L69,"U*",$E$9:$L$9),0)</f>
        <v/>
      </c>
      <c r="O69" s="174">
        <f>(SUM(VLOOKUP(E69,$W$14:$X$20,2)*E$9,VLOOKUP(F69,$W$14:$X$20,2)*F$9,VLOOKUP(G69,$W$14:$X$20,2)*G$9,VLOOKUP(H69,$W$14:$X$20,2)*H$9,VLOOKUP(I69,$W$14:$X$20,2)*I$9,VLOOKUP(J69,$W$14:$X$20,2)*J$9,VLOOKUP(K69,$W$14:$X$20,2)*K$9,VLOOKUP(L69,$W$14:$X$20,2)*L$9))</f>
        <v/>
      </c>
      <c r="P69" s="175">
        <f>O69/N69</f>
        <v/>
      </c>
      <c r="Q69" s="173">
        <f>COUNTIF(E69:L69,"U")</f>
        <v/>
      </c>
      <c r="R69" s="173">
        <f>COUNTIF(E69:L69,"UA")</f>
        <v/>
      </c>
      <c r="S69" s="173">
        <f>COUNTIF(E69:L69,"WH")</f>
        <v/>
      </c>
      <c r="T69" s="173" t="n"/>
      <c r="U69" s="176">
        <f>IF(Q69&lt;&gt;0,"FAIL",IF(R69&gt;0,"AB",IF(S69&gt;0,"WH","PASS")))</f>
        <v/>
      </c>
    </row>
    <row r="70" spans="1:24">
      <c r="A70" s="492" t="n">
        <v>61</v>
      </c>
      <c r="B70" s="478" t="n">
        <v>113215104061</v>
      </c>
      <c r="C70" s="478" t="s">
        <v>38</v>
      </c>
      <c r="D70" s="136" t="s">
        <v>376</v>
      </c>
      <c r="E70" s="172" t="s">
        <v>205</v>
      </c>
      <c r="F70" s="172" t="s">
        <v>206</v>
      </c>
      <c r="G70" s="172" t="s">
        <v>205</v>
      </c>
      <c r="H70" s="172" t="s">
        <v>38</v>
      </c>
      <c r="I70" s="172" t="s">
        <v>208</v>
      </c>
      <c r="J70" s="172" t="s">
        <v>203</v>
      </c>
      <c r="K70" s="172" t="s">
        <v>203</v>
      </c>
      <c r="L70" s="172" t="s">
        <v>38</v>
      </c>
      <c r="M70" s="173" t="n">
        <v>22</v>
      </c>
      <c r="N70" s="173">
        <f>IF(S70=0,22-SUMIF(E70:L70,"U*",$E$9:$L$9),0)</f>
        <v/>
      </c>
      <c r="O70" s="174">
        <f>(SUM(VLOOKUP(E70,$W$14:$X$20,2)*E$9,VLOOKUP(F70,$W$14:$X$20,2)*F$9,VLOOKUP(G70,$W$14:$X$20,2)*G$9,VLOOKUP(H70,$W$14:$X$20,2)*H$9,VLOOKUP(I70,$W$14:$X$20,2)*I$9,VLOOKUP(J70,$W$14:$X$20,2)*J$9,VLOOKUP(K70,$W$14:$X$20,2)*K$9,VLOOKUP(L70,$W$14:$X$20,2)*L$9))</f>
        <v/>
      </c>
      <c r="P70" s="175">
        <f>O70/N70</f>
        <v/>
      </c>
      <c r="Q70" s="173">
        <f>COUNTIF(E70:L70,"U")</f>
        <v/>
      </c>
      <c r="R70" s="173">
        <f>COUNTIF(E70:L70,"UA")</f>
        <v/>
      </c>
      <c r="S70" s="173">
        <f>COUNTIF(E70:L70,"WH")</f>
        <v/>
      </c>
      <c r="T70" s="173" t="n"/>
      <c r="U70" s="176">
        <f>IF(Q70&lt;&gt;0,"FAIL",IF(R70&gt;0,"AB",IF(S70&gt;0,"WH","PASS")))</f>
        <v/>
      </c>
    </row>
    <row r="71" spans="1:24">
      <c r="A71" s="492" t="n">
        <v>62</v>
      </c>
      <c r="B71" s="473" t="n">
        <v>113215104062</v>
      </c>
      <c r="C71" s="475" t="s">
        <v>36</v>
      </c>
      <c r="D71" s="181" t="s">
        <v>224</v>
      </c>
      <c r="E71" s="172" t="s">
        <v>38</v>
      </c>
      <c r="F71" s="172" t="s">
        <v>208</v>
      </c>
      <c r="G71" s="172" t="s">
        <v>206</v>
      </c>
      <c r="H71" s="172" t="s">
        <v>38</v>
      </c>
      <c r="I71" s="172" t="s">
        <v>205</v>
      </c>
      <c r="J71" s="172" t="s">
        <v>203</v>
      </c>
      <c r="K71" s="172" t="s">
        <v>36</v>
      </c>
      <c r="L71" s="172" t="s">
        <v>38</v>
      </c>
      <c r="M71" s="173" t="n">
        <v>22</v>
      </c>
      <c r="N71" s="173">
        <f>IF(S71=0,22-SUMIF(E71:L71,"U*",$E$9:$L$9),0)</f>
        <v/>
      </c>
      <c r="O71" s="174">
        <f>(SUM(VLOOKUP(E71,$W$14:$X$20,2)*E$9,VLOOKUP(F71,$W$14:$X$20,2)*F$9,VLOOKUP(G71,$W$14:$X$20,2)*G$9,VLOOKUP(H71,$W$14:$X$20,2)*H$9,VLOOKUP(I71,$W$14:$X$20,2)*I$9,VLOOKUP(J71,$W$14:$X$20,2)*J$9,VLOOKUP(K71,$W$14:$X$20,2)*K$9,VLOOKUP(L71,$W$14:$X$20,2)*L$9))</f>
        <v/>
      </c>
      <c r="P71" s="175">
        <f>O71/N71</f>
        <v/>
      </c>
      <c r="Q71" s="173">
        <f>COUNTIF(E71:L71,"U")</f>
        <v/>
      </c>
      <c r="R71" s="173">
        <f>COUNTIF(E71:L71,"UA")</f>
        <v/>
      </c>
      <c r="S71" s="173">
        <f>COUNTIF(E71:L71,"WH")</f>
        <v/>
      </c>
      <c r="T71" s="172" t="n"/>
      <c r="U71" s="176">
        <f>IF(Q71&lt;&gt;0,"FAIL",IF(R71&gt;0,"AB",IF(S71&gt;0,"WH","PASS")))</f>
        <v/>
      </c>
    </row>
    <row r="72" spans="1:24">
      <c r="A72" s="492" t="n">
        <v>63</v>
      </c>
      <c r="B72" s="478" t="n">
        <v>113215104063</v>
      </c>
      <c r="C72" s="478" t="s">
        <v>38</v>
      </c>
      <c r="D72" s="136" t="s">
        <v>377</v>
      </c>
      <c r="E72" s="172" t="s">
        <v>206</v>
      </c>
      <c r="F72" s="172" t="s">
        <v>206</v>
      </c>
      <c r="G72" s="172" t="s">
        <v>205</v>
      </c>
      <c r="H72" s="172" t="s">
        <v>205</v>
      </c>
      <c r="I72" s="172" t="s">
        <v>205</v>
      </c>
      <c r="J72" s="172" t="s">
        <v>203</v>
      </c>
      <c r="K72" s="172" t="s">
        <v>36</v>
      </c>
      <c r="L72" s="172" t="s">
        <v>205</v>
      </c>
      <c r="M72" s="173" t="n">
        <v>22</v>
      </c>
      <c r="N72" s="173">
        <f>IF(S72=0,22-SUMIF(E72:L72,"U*",$E$9:$L$9),0)</f>
        <v/>
      </c>
      <c r="O72" s="174">
        <f>(SUM(VLOOKUP(E72,$W$14:$X$20,2)*E$9,VLOOKUP(F72,$W$14:$X$20,2)*F$9,VLOOKUP(G72,$W$14:$X$20,2)*G$9,VLOOKUP(H72,$W$14:$X$20,2)*H$9,VLOOKUP(I72,$W$14:$X$20,2)*I$9,VLOOKUP(J72,$W$14:$X$20,2)*J$9,VLOOKUP(K72,$W$14:$X$20,2)*K$9,VLOOKUP(L72,$W$14:$X$20,2)*L$9))</f>
        <v/>
      </c>
      <c r="P72" s="175">
        <f>O72/N72</f>
        <v/>
      </c>
      <c r="Q72" s="173">
        <f>COUNTIF(E72:L72,"U")</f>
        <v/>
      </c>
      <c r="R72" s="173">
        <f>COUNTIF(E72:L72,"UA")</f>
        <v/>
      </c>
      <c r="S72" s="173">
        <f>COUNTIF(E72:L72,"WH")</f>
        <v/>
      </c>
      <c r="T72" s="173" t="n"/>
      <c r="U72" s="176">
        <f>IF(Q72&lt;&gt;0,"FAIL",IF(R72&gt;0,"AB",IF(S72&gt;0,"WH","PASS")))</f>
        <v/>
      </c>
    </row>
    <row r="73" spans="1:24">
      <c r="A73" s="492" t="n">
        <v>64</v>
      </c>
      <c r="B73" s="478" t="n">
        <v>113215104064</v>
      </c>
      <c r="C73" s="478" t="s">
        <v>38</v>
      </c>
      <c r="D73" s="136" t="s">
        <v>378</v>
      </c>
      <c r="E73" s="172" t="s">
        <v>205</v>
      </c>
      <c r="F73" s="172" t="s">
        <v>206</v>
      </c>
      <c r="G73" s="172" t="s">
        <v>206</v>
      </c>
      <c r="H73" s="172" t="s">
        <v>205</v>
      </c>
      <c r="I73" s="172" t="s">
        <v>206</v>
      </c>
      <c r="J73" s="172" t="s">
        <v>36</v>
      </c>
      <c r="K73" s="172" t="s">
        <v>36</v>
      </c>
      <c r="L73" s="172" t="s">
        <v>206</v>
      </c>
      <c r="M73" s="173" t="n">
        <v>22</v>
      </c>
      <c r="N73" s="173">
        <f>IF(S73=0,22-SUMIF(E73:L73,"U*",$E$9:$L$9),0)</f>
        <v/>
      </c>
      <c r="O73" s="174">
        <f>(SUM(VLOOKUP(E73,$W$14:$X$20,2)*E$9,VLOOKUP(F73,$W$14:$X$20,2)*F$9,VLOOKUP(G73,$W$14:$X$20,2)*G$9,VLOOKUP(H73,$W$14:$X$20,2)*H$9,VLOOKUP(I73,$W$14:$X$20,2)*I$9,VLOOKUP(J73,$W$14:$X$20,2)*J$9,VLOOKUP(K73,$W$14:$X$20,2)*K$9,VLOOKUP(L73,$W$14:$X$20,2)*L$9))</f>
        <v/>
      </c>
      <c r="P73" s="175">
        <f>O73/N73</f>
        <v/>
      </c>
      <c r="Q73" s="173">
        <f>COUNTIF(E73:L73,"U")</f>
        <v/>
      </c>
      <c r="R73" s="173">
        <f>COUNTIF(E73:L73,"UA")</f>
        <v/>
      </c>
      <c r="S73" s="173">
        <f>COUNTIF(E73:L73,"WH")</f>
        <v/>
      </c>
      <c r="T73" s="173" t="n"/>
      <c r="U73" s="176">
        <f>IF(Q73&lt;&gt;0,"FAIL",IF(R73&gt;0,"AB",IF(S73&gt;0,"WH","PASS")))</f>
        <v/>
      </c>
    </row>
    <row r="74" spans="1:24">
      <c r="A74" s="492" t="n">
        <v>65</v>
      </c>
      <c r="B74" s="493" t="n">
        <v>113215104065</v>
      </c>
      <c r="C74" s="493" t="s">
        <v>37</v>
      </c>
      <c r="D74" s="479" t="s">
        <v>315</v>
      </c>
      <c r="E74" s="172" t="s">
        <v>205</v>
      </c>
      <c r="F74" s="172" t="s">
        <v>208</v>
      </c>
      <c r="G74" s="172" t="s">
        <v>208</v>
      </c>
      <c r="H74" s="172" t="s">
        <v>38</v>
      </c>
      <c r="I74" s="172" t="s">
        <v>206</v>
      </c>
      <c r="J74" s="172" t="s">
        <v>36</v>
      </c>
      <c r="K74" s="172" t="s">
        <v>203</v>
      </c>
      <c r="L74" s="172" t="s">
        <v>38</v>
      </c>
      <c r="M74" s="173" t="n">
        <v>22</v>
      </c>
      <c r="N74" s="173">
        <f>IF(S74=0,22-SUMIF(E74:L74,"U*",$E$9:$L$9),0)</f>
        <v/>
      </c>
      <c r="O74" s="174">
        <f>(SUM(VLOOKUP(E74,$W$14:$X$20,2)*E$9,VLOOKUP(F74,$W$14:$X$20,2)*F$9,VLOOKUP(G74,$W$14:$X$20,2)*G$9,VLOOKUP(H74,$W$14:$X$20,2)*H$9,VLOOKUP(I74,$W$14:$X$20,2)*I$9,VLOOKUP(J74,$W$14:$X$20,2)*J$9,VLOOKUP(K74,$W$14:$X$20,2)*K$9,VLOOKUP(L74,$W$14:$X$20,2)*L$9))</f>
        <v/>
      </c>
      <c r="P74" s="175">
        <f>O74/N74</f>
        <v/>
      </c>
      <c r="Q74" s="173">
        <f>COUNTIF(E74:L74,"U")</f>
        <v/>
      </c>
      <c r="R74" s="173">
        <f>COUNTIF(E74:L74,"UA")</f>
        <v/>
      </c>
      <c r="S74" s="173">
        <f>COUNTIF(E74:L74,"WH")</f>
        <v/>
      </c>
      <c r="T74" s="172" t="n"/>
      <c r="U74" s="176">
        <f>IF(Q74&lt;&gt;0,"FAIL",IF(R74&gt;0,"AB",IF(S74&gt;0,"WH","PASS")))</f>
        <v/>
      </c>
    </row>
    <row r="75" spans="1:24">
      <c r="A75" s="492" t="n">
        <v>66</v>
      </c>
      <c r="B75" s="493" t="n">
        <v>113215104066</v>
      </c>
      <c r="C75" s="493" t="s">
        <v>37</v>
      </c>
      <c r="D75" s="480" t="s">
        <v>316</v>
      </c>
      <c r="E75" s="172" t="s">
        <v>38</v>
      </c>
      <c r="F75" s="172" t="s">
        <v>37</v>
      </c>
      <c r="G75" s="172" t="s">
        <v>38</v>
      </c>
      <c r="H75" s="172" t="s">
        <v>208</v>
      </c>
      <c r="I75" s="172" t="s">
        <v>36</v>
      </c>
      <c r="J75" s="172" t="s">
        <v>203</v>
      </c>
      <c r="K75" s="172" t="s">
        <v>203</v>
      </c>
      <c r="L75" s="172" t="s">
        <v>37</v>
      </c>
      <c r="M75" s="173" t="n">
        <v>22</v>
      </c>
      <c r="N75" s="173">
        <f>IF(S75=0,22-SUMIF(E75:L75,"U*",$E$9:$L$9),0)</f>
        <v/>
      </c>
      <c r="O75" s="174">
        <f>(SUM(VLOOKUP(E75,$W$14:$X$20,2)*E$9,VLOOKUP(F75,$W$14:$X$20,2)*F$9,VLOOKUP(G75,$W$14:$X$20,2)*G$9,VLOOKUP(H75,$W$14:$X$20,2)*H$9,VLOOKUP(I75,$W$14:$X$20,2)*I$9,VLOOKUP(J75,$W$14:$X$20,2)*J$9,VLOOKUP(K75,$W$14:$X$20,2)*K$9,VLOOKUP(L75,$W$14:$X$20,2)*L$9))</f>
        <v/>
      </c>
      <c r="P75" s="175">
        <f>O75/N75</f>
        <v/>
      </c>
      <c r="Q75" s="173">
        <f>COUNTIF(E75:L75,"U")</f>
        <v/>
      </c>
      <c r="R75" s="173">
        <f>COUNTIF(E75:L75,"UA")</f>
        <v/>
      </c>
      <c r="S75" s="173">
        <f>COUNTIF(E75:L75,"WH")</f>
        <v/>
      </c>
      <c r="T75" s="173" t="n"/>
      <c r="U75" s="176">
        <f>IF(Q75&lt;&gt;0,"FAIL",IF(R75&gt;0,"AB",IF(S75&gt;0,"WH","PASS")))</f>
        <v/>
      </c>
    </row>
    <row r="76" spans="1:24">
      <c r="A76" s="492" t="n">
        <v>67</v>
      </c>
      <c r="B76" s="478" t="n">
        <v>113215104067</v>
      </c>
      <c r="C76" s="478" t="s">
        <v>38</v>
      </c>
      <c r="D76" s="140" t="s">
        <v>379</v>
      </c>
      <c r="E76" s="172" t="s">
        <v>208</v>
      </c>
      <c r="F76" s="172" t="s">
        <v>208</v>
      </c>
      <c r="G76" s="172" t="s">
        <v>206</v>
      </c>
      <c r="H76" s="172" t="s">
        <v>38</v>
      </c>
      <c r="I76" s="172" t="s">
        <v>38</v>
      </c>
      <c r="J76" s="172" t="s">
        <v>203</v>
      </c>
      <c r="K76" s="172" t="s">
        <v>203</v>
      </c>
      <c r="L76" s="172" t="s">
        <v>38</v>
      </c>
      <c r="M76" s="173" t="n">
        <v>22</v>
      </c>
      <c r="N76" s="173">
        <f>IF(S76=0,22-SUMIF(E76:L76,"U*",$E$9:$L$9),0)</f>
        <v/>
      </c>
      <c r="O76" s="174">
        <f>(SUM(VLOOKUP(E76,$W$14:$X$20,2)*E$9,VLOOKUP(F76,$W$14:$X$20,2)*F$9,VLOOKUP(G76,$W$14:$X$20,2)*G$9,VLOOKUP(H76,$W$14:$X$20,2)*H$9,VLOOKUP(I76,$W$14:$X$20,2)*I$9,VLOOKUP(J76,$W$14:$X$20,2)*J$9,VLOOKUP(K76,$W$14:$X$20,2)*K$9,VLOOKUP(L76,$W$14:$X$20,2)*L$9))</f>
        <v/>
      </c>
      <c r="P76" s="175">
        <f>O76/N76</f>
        <v/>
      </c>
      <c r="Q76" s="173">
        <f>COUNTIF(E76:L76,"U")</f>
        <v/>
      </c>
      <c r="R76" s="173">
        <f>COUNTIF(E76:L76,"UA")</f>
        <v/>
      </c>
      <c r="S76" s="173">
        <f>COUNTIF(E76:L76,"WH")</f>
        <v/>
      </c>
      <c r="T76" s="173" t="n"/>
      <c r="U76" s="176">
        <f>IF(Q76&lt;&gt;0,"FAIL",IF(R76&gt;0,"AB",IF(S76&gt;0,"WH","PASS")))</f>
        <v/>
      </c>
    </row>
    <row r="77" spans="1:24">
      <c r="A77" s="492" t="n">
        <v>68</v>
      </c>
      <c r="B77" s="475" t="n">
        <v>113215104068</v>
      </c>
      <c r="C77" s="475" t="s">
        <v>36</v>
      </c>
      <c r="D77" s="301" t="s">
        <v>225</v>
      </c>
      <c r="E77" s="172" t="s">
        <v>205</v>
      </c>
      <c r="F77" s="172" t="s">
        <v>206</v>
      </c>
      <c r="G77" s="172" t="s">
        <v>206</v>
      </c>
      <c r="H77" s="172" t="s">
        <v>38</v>
      </c>
      <c r="I77" s="172" t="s">
        <v>36</v>
      </c>
      <c r="J77" s="172" t="s">
        <v>203</v>
      </c>
      <c r="K77" s="172" t="s">
        <v>203</v>
      </c>
      <c r="L77" s="172" t="s">
        <v>38</v>
      </c>
      <c r="M77" s="173" t="n">
        <v>22</v>
      </c>
      <c r="N77" s="173">
        <f>IF(S77=0,22-SUMIF(E77:L77,"U*",$E$9:$L$9),0)</f>
        <v/>
      </c>
      <c r="O77" s="174">
        <f>(SUM(VLOOKUP(E77,$W$14:$X$20,2)*E$9,VLOOKUP(F77,$W$14:$X$20,2)*F$9,VLOOKUP(G77,$W$14:$X$20,2)*G$9,VLOOKUP(H77,$W$14:$X$20,2)*H$9,VLOOKUP(I77,$W$14:$X$20,2)*I$9,VLOOKUP(J77,$W$14:$X$20,2)*J$9,VLOOKUP(K77,$W$14:$X$20,2)*K$9,VLOOKUP(L77,$W$14:$X$20,2)*L$9))</f>
        <v/>
      </c>
      <c r="P77" s="175">
        <f>O77/N77</f>
        <v/>
      </c>
      <c r="Q77" s="173">
        <f>COUNTIF(E77:L77,"U")</f>
        <v/>
      </c>
      <c r="R77" s="173">
        <f>COUNTIF(E77:L77,"UA")</f>
        <v/>
      </c>
      <c r="S77" s="173">
        <f>COUNTIF(E77:L77,"WH")</f>
        <v/>
      </c>
      <c r="T77" s="172" t="n"/>
      <c r="U77" s="176">
        <f>IF(Q77&lt;&gt;0,"FAIL",IF(R77&gt;0,"AB",IF(S77&gt;0,"WH","PASS")))</f>
        <v/>
      </c>
    </row>
    <row r="78" spans="1:24">
      <c r="A78" s="492" t="n">
        <v>69</v>
      </c>
      <c r="B78" s="478" t="n">
        <v>113215104069</v>
      </c>
      <c r="C78" s="478" t="s">
        <v>38</v>
      </c>
      <c r="D78" s="136" t="s">
        <v>380</v>
      </c>
      <c r="E78" s="172" t="s">
        <v>38</v>
      </c>
      <c r="F78" s="172" t="s">
        <v>38</v>
      </c>
      <c r="G78" s="172" t="s">
        <v>38</v>
      </c>
      <c r="H78" s="172" t="s">
        <v>206</v>
      </c>
      <c r="I78" s="172" t="s">
        <v>37</v>
      </c>
      <c r="J78" s="172" t="s">
        <v>203</v>
      </c>
      <c r="K78" s="172" t="s">
        <v>203</v>
      </c>
      <c r="L78" s="172" t="s">
        <v>37</v>
      </c>
      <c r="M78" s="173" t="n">
        <v>22</v>
      </c>
      <c r="N78" s="173">
        <f>IF(S78=0,22-SUMIF(E78:L78,"U*",$E$9:$L$9),0)</f>
        <v/>
      </c>
      <c r="O78" s="174">
        <f>(SUM(VLOOKUP(E78,$W$14:$X$20,2)*E$9,VLOOKUP(F78,$W$14:$X$20,2)*F$9,VLOOKUP(G78,$W$14:$X$20,2)*G$9,VLOOKUP(H78,$W$14:$X$20,2)*H$9,VLOOKUP(I78,$W$14:$X$20,2)*I$9,VLOOKUP(J78,$W$14:$X$20,2)*J$9,VLOOKUP(K78,$W$14:$X$20,2)*K$9,VLOOKUP(L78,$W$14:$X$20,2)*L$9))</f>
        <v/>
      </c>
      <c r="P78" s="175">
        <f>O78/N78</f>
        <v/>
      </c>
      <c r="Q78" s="173">
        <f>COUNTIF(E78:L78,"U")</f>
        <v/>
      </c>
      <c r="R78" s="173">
        <f>COUNTIF(E78:L78,"UA")</f>
        <v/>
      </c>
      <c r="S78" s="173">
        <f>COUNTIF(E78:L78,"WH")</f>
        <v/>
      </c>
      <c r="T78" s="173" t="n"/>
      <c r="U78" s="176">
        <f>IF(Q78&lt;&gt;0,"FAIL",IF(R78&gt;0,"AB",IF(S78&gt;0,"WH","PASS")))</f>
        <v/>
      </c>
    </row>
    <row r="79" spans="1:24">
      <c r="A79" s="492" t="n">
        <v>70</v>
      </c>
      <c r="B79" s="493" t="n">
        <v>113215104070</v>
      </c>
      <c r="C79" s="493" t="s">
        <v>37</v>
      </c>
      <c r="D79" s="480" t="s">
        <v>317</v>
      </c>
      <c r="E79" s="172" t="s">
        <v>206</v>
      </c>
      <c r="F79" s="172" t="s">
        <v>38</v>
      </c>
      <c r="G79" s="172" t="s">
        <v>37</v>
      </c>
      <c r="H79" s="172" t="s">
        <v>37</v>
      </c>
      <c r="I79" s="172" t="s">
        <v>36</v>
      </c>
      <c r="J79" s="172" t="s">
        <v>203</v>
      </c>
      <c r="K79" s="172" t="s">
        <v>203</v>
      </c>
      <c r="L79" s="172" t="s">
        <v>37</v>
      </c>
      <c r="M79" s="173" t="n">
        <v>22</v>
      </c>
      <c r="N79" s="173">
        <f>IF(S79=0,22-SUMIF(E79:L79,"U*",$E$9:$L$9),0)</f>
        <v/>
      </c>
      <c r="O79" s="174">
        <f>(SUM(VLOOKUP(E79,$W$14:$X$20,2)*E$9,VLOOKUP(F79,$W$14:$X$20,2)*F$9,VLOOKUP(G79,$W$14:$X$20,2)*G$9,VLOOKUP(H79,$W$14:$X$20,2)*H$9,VLOOKUP(I79,$W$14:$X$20,2)*I$9,VLOOKUP(J79,$W$14:$X$20,2)*J$9,VLOOKUP(K79,$W$14:$X$20,2)*K$9,VLOOKUP(L79,$W$14:$X$20,2)*L$9))</f>
        <v/>
      </c>
      <c r="P79" s="175">
        <f>O79/N79</f>
        <v/>
      </c>
      <c r="Q79" s="173">
        <f>COUNTIF(E79:L79,"U")</f>
        <v/>
      </c>
      <c r="R79" s="173">
        <f>COUNTIF(E79:L79,"UA")</f>
        <v/>
      </c>
      <c r="S79" s="173">
        <f>COUNTIF(E79:L79,"WH")</f>
        <v/>
      </c>
      <c r="T79" s="173" t="n"/>
      <c r="U79" s="176">
        <f>IF(Q79&lt;&gt;0,"FAIL",IF(R79&gt;0,"AB",IF(S79&gt;0,"WH","PASS")))</f>
        <v/>
      </c>
    </row>
    <row r="80" spans="1:24">
      <c r="A80" s="492" t="n">
        <v>71</v>
      </c>
      <c r="B80" s="493" t="n">
        <v>113215104071</v>
      </c>
      <c r="C80" s="493" t="s">
        <v>37</v>
      </c>
      <c r="D80" s="480" t="s">
        <v>318</v>
      </c>
      <c r="E80" s="172" t="s">
        <v>38</v>
      </c>
      <c r="F80" s="172" t="s">
        <v>38</v>
      </c>
      <c r="G80" s="172" t="s">
        <v>37</v>
      </c>
      <c r="H80" s="172" t="s">
        <v>38</v>
      </c>
      <c r="I80" s="172" t="s">
        <v>36</v>
      </c>
      <c r="J80" s="172" t="s">
        <v>203</v>
      </c>
      <c r="K80" s="172" t="s">
        <v>203</v>
      </c>
      <c r="L80" s="172" t="s">
        <v>38</v>
      </c>
      <c r="M80" s="173" t="n">
        <v>22</v>
      </c>
      <c r="N80" s="173">
        <f>IF(S80=0,22-SUMIF(E80:L80,"U*",$E$9:$L$9),0)</f>
        <v/>
      </c>
      <c r="O80" s="174">
        <f>(SUM(VLOOKUP(E80,$W$14:$X$20,2)*E$9,VLOOKUP(F80,$W$14:$X$20,2)*F$9,VLOOKUP(G80,$W$14:$X$20,2)*G$9,VLOOKUP(H80,$W$14:$X$20,2)*H$9,VLOOKUP(I80,$W$14:$X$20,2)*I$9,VLOOKUP(J80,$W$14:$X$20,2)*J$9,VLOOKUP(K80,$W$14:$X$20,2)*K$9,VLOOKUP(L80,$W$14:$X$20,2)*L$9))</f>
        <v/>
      </c>
      <c r="P80" s="175">
        <f>O80/N80</f>
        <v/>
      </c>
      <c r="Q80" s="173">
        <f>COUNTIF(E80:L80,"U")</f>
        <v/>
      </c>
      <c r="R80" s="173">
        <f>COUNTIF(E80:L80,"UA")</f>
        <v/>
      </c>
      <c r="S80" s="173">
        <f>COUNTIF(E80:L80,"WH")</f>
        <v/>
      </c>
      <c r="T80" s="172" t="n"/>
      <c r="U80" s="176">
        <f>IF(Q80&lt;&gt;0,"FAIL",IF(R80&gt;0,"AB",IF(S80&gt;0,"WH","PASS")))</f>
        <v/>
      </c>
    </row>
    <row r="81" spans="1:24">
      <c r="A81" s="492" t="n">
        <v>72</v>
      </c>
      <c r="B81" s="478" t="n">
        <v>113215104072</v>
      </c>
      <c r="C81" s="478" t="s">
        <v>38</v>
      </c>
      <c r="D81" s="140" t="s">
        <v>381</v>
      </c>
      <c r="E81" s="172" t="s">
        <v>38</v>
      </c>
      <c r="F81" s="172" t="s">
        <v>38</v>
      </c>
      <c r="G81" s="172" t="s">
        <v>37</v>
      </c>
      <c r="H81" s="172" t="s">
        <v>38</v>
      </c>
      <c r="I81" s="172" t="s">
        <v>208</v>
      </c>
      <c r="J81" s="172" t="s">
        <v>203</v>
      </c>
      <c r="K81" s="172" t="s">
        <v>203</v>
      </c>
      <c r="L81" s="172" t="s">
        <v>37</v>
      </c>
      <c r="M81" s="173" t="n">
        <v>22</v>
      </c>
      <c r="N81" s="173">
        <f>IF(S81=0,22-SUMIF(E81:L81,"U*",$E$9:$L$9),0)</f>
        <v/>
      </c>
      <c r="O81" s="174">
        <f>(SUM(VLOOKUP(E81,$W$14:$X$20,2)*E$9,VLOOKUP(F81,$W$14:$X$20,2)*F$9,VLOOKUP(G81,$W$14:$X$20,2)*G$9,VLOOKUP(H81,$W$14:$X$20,2)*H$9,VLOOKUP(I81,$W$14:$X$20,2)*I$9,VLOOKUP(J81,$W$14:$X$20,2)*J$9,VLOOKUP(K81,$W$14:$X$20,2)*K$9,VLOOKUP(L81,$W$14:$X$20,2)*L$9))</f>
        <v/>
      </c>
      <c r="P81" s="175">
        <f>O81/N81</f>
        <v/>
      </c>
      <c r="Q81" s="173">
        <f>COUNTIF(E81:L81,"U")</f>
        <v/>
      </c>
      <c r="R81" s="173">
        <f>COUNTIF(E81:L81,"UA")</f>
        <v/>
      </c>
      <c r="S81" s="173">
        <f>COUNTIF(E81:L81,"WH")</f>
        <v/>
      </c>
      <c r="T81" s="173" t="n"/>
      <c r="U81" s="176">
        <f>IF(Q81&lt;&gt;0,"FAIL",IF(R81&gt;0,"AB",IF(S81&gt;0,"WH","PASS")))</f>
        <v/>
      </c>
    </row>
    <row r="82" spans="1:24">
      <c r="A82" s="492" t="n">
        <v>73</v>
      </c>
      <c r="B82" s="473" t="n">
        <v>113215104073</v>
      </c>
      <c r="C82" s="475" t="s">
        <v>36</v>
      </c>
      <c r="D82" s="181" t="s">
        <v>226</v>
      </c>
      <c r="E82" s="172" t="s">
        <v>38</v>
      </c>
      <c r="F82" s="172" t="s">
        <v>206</v>
      </c>
      <c r="G82" s="172" t="s">
        <v>208</v>
      </c>
      <c r="H82" s="172" t="s">
        <v>37</v>
      </c>
      <c r="I82" s="172" t="s">
        <v>205</v>
      </c>
      <c r="J82" s="172" t="s">
        <v>203</v>
      </c>
      <c r="K82" s="172" t="s">
        <v>203</v>
      </c>
      <c r="L82" s="172" t="s">
        <v>38</v>
      </c>
      <c r="M82" s="173" t="n">
        <v>22</v>
      </c>
      <c r="N82" s="173">
        <f>IF(S82=0,22-SUMIF(E82:L82,"U*",$E$9:$L$9),0)</f>
        <v/>
      </c>
      <c r="O82" s="174">
        <f>(SUM(VLOOKUP(E82,$W$14:$X$20,2)*E$9,VLOOKUP(F82,$W$14:$X$20,2)*F$9,VLOOKUP(G82,$W$14:$X$20,2)*G$9,VLOOKUP(H82,$W$14:$X$20,2)*H$9,VLOOKUP(I82,$W$14:$X$20,2)*I$9,VLOOKUP(J82,$W$14:$X$20,2)*J$9,VLOOKUP(K82,$W$14:$X$20,2)*K$9,VLOOKUP(L82,$W$14:$X$20,2)*L$9))</f>
        <v/>
      </c>
      <c r="P82" s="175">
        <f>O82/N82</f>
        <v/>
      </c>
      <c r="Q82" s="173">
        <f>COUNTIF(E82:L82,"U")</f>
        <v/>
      </c>
      <c r="R82" s="173">
        <f>COUNTIF(E82:L82,"UA")</f>
        <v/>
      </c>
      <c r="S82" s="173">
        <f>COUNTIF(E82:L82,"WH")</f>
        <v/>
      </c>
      <c r="T82" s="173" t="n"/>
      <c r="U82" s="176">
        <f>IF(Q82&lt;&gt;0,"FAIL",IF(R82&gt;0,"AB",IF(S82&gt;0,"WH","PASS")))</f>
        <v/>
      </c>
    </row>
    <row r="83" spans="1:24">
      <c r="A83" s="492" t="n">
        <v>74</v>
      </c>
      <c r="B83" s="473" t="n">
        <v>113215104074</v>
      </c>
      <c r="C83" s="475" t="s">
        <v>36</v>
      </c>
      <c r="D83" s="181" t="s">
        <v>227</v>
      </c>
      <c r="E83" s="172" t="s">
        <v>205</v>
      </c>
      <c r="F83" s="172" t="s">
        <v>205</v>
      </c>
      <c r="G83" s="172" t="s">
        <v>38</v>
      </c>
      <c r="H83" s="172" t="s">
        <v>206</v>
      </c>
      <c r="I83" s="172" t="s">
        <v>37</v>
      </c>
      <c r="J83" s="172" t="s">
        <v>203</v>
      </c>
      <c r="K83" s="172" t="s">
        <v>203</v>
      </c>
      <c r="L83" s="172" t="s">
        <v>38</v>
      </c>
      <c r="M83" s="173" t="n">
        <v>22</v>
      </c>
      <c r="N83" s="173">
        <f>IF(S83=0,22-SUMIF(E83:L83,"U*",$E$9:$L$9),0)</f>
        <v/>
      </c>
      <c r="O83" s="174">
        <f>(SUM(VLOOKUP(E83,$W$14:$X$20,2)*E$9,VLOOKUP(F83,$W$14:$X$20,2)*F$9,VLOOKUP(G83,$W$14:$X$20,2)*G$9,VLOOKUP(H83,$W$14:$X$20,2)*H$9,VLOOKUP(I83,$W$14:$X$20,2)*I$9,VLOOKUP(J83,$W$14:$X$20,2)*J$9,VLOOKUP(K83,$W$14:$X$20,2)*K$9,VLOOKUP(L83,$W$14:$X$20,2)*L$9))</f>
        <v/>
      </c>
      <c r="P83" s="175">
        <f>O83/N83</f>
        <v/>
      </c>
      <c r="Q83" s="173">
        <f>COUNTIF(E83:L83,"U")</f>
        <v/>
      </c>
      <c r="R83" s="173">
        <f>COUNTIF(E83:L83,"UA")</f>
        <v/>
      </c>
      <c r="S83" s="173">
        <f>COUNTIF(E83:L83,"WH")</f>
        <v/>
      </c>
      <c r="T83" s="172" t="n"/>
      <c r="U83" s="176">
        <f>IF(Q83&lt;&gt;0,"FAIL",IF(R83&gt;0,"AB",IF(S83&gt;0,"WH","PASS")))</f>
        <v/>
      </c>
    </row>
    <row r="84" spans="1:24">
      <c r="A84" s="492" t="n">
        <v>75</v>
      </c>
      <c r="B84" s="478" t="n">
        <v>113215104075</v>
      </c>
      <c r="C84" s="478" t="s">
        <v>38</v>
      </c>
      <c r="D84" s="140" t="s">
        <v>382</v>
      </c>
      <c r="E84" s="172" t="s">
        <v>208</v>
      </c>
      <c r="F84" s="172" t="s">
        <v>208</v>
      </c>
      <c r="G84" s="172" t="s">
        <v>38</v>
      </c>
      <c r="H84" s="172" t="s">
        <v>37</v>
      </c>
      <c r="I84" s="172" t="s">
        <v>36</v>
      </c>
      <c r="J84" s="172" t="s">
        <v>203</v>
      </c>
      <c r="K84" s="172" t="s">
        <v>203</v>
      </c>
      <c r="L84" s="172" t="s">
        <v>37</v>
      </c>
      <c r="M84" s="173" t="n">
        <v>22</v>
      </c>
      <c r="N84" s="173">
        <f>IF(S84=0,22-SUMIF(E84:L84,"U*",$E$9:$L$9),0)</f>
        <v/>
      </c>
      <c r="O84" s="174">
        <f>(SUM(VLOOKUP(E84,$W$14:$X$20,2)*E$9,VLOOKUP(F84,$W$14:$X$20,2)*F$9,VLOOKUP(G84,$W$14:$X$20,2)*G$9,VLOOKUP(H84,$W$14:$X$20,2)*H$9,VLOOKUP(I84,$W$14:$X$20,2)*I$9,VLOOKUP(J84,$W$14:$X$20,2)*J$9,VLOOKUP(K84,$W$14:$X$20,2)*K$9,VLOOKUP(L84,$W$14:$X$20,2)*L$9))</f>
        <v/>
      </c>
      <c r="P84" s="175">
        <f>O84/N84</f>
        <v/>
      </c>
      <c r="Q84" s="173">
        <f>COUNTIF(E84:L84,"U")</f>
        <v/>
      </c>
      <c r="R84" s="173">
        <f>COUNTIF(E84:L84,"UA")</f>
        <v/>
      </c>
      <c r="S84" s="173">
        <f>COUNTIF(E84:L84,"WH")</f>
        <v/>
      </c>
      <c r="T84" s="173" t="n"/>
      <c r="U84" s="176">
        <f>IF(Q84&lt;&gt;0,"FAIL",IF(R84&gt;0,"AB",IF(S84&gt;0,"WH","PASS")))</f>
        <v/>
      </c>
    </row>
    <row r="85" spans="1:24">
      <c r="A85" s="492" t="n">
        <v>76</v>
      </c>
      <c r="B85" s="493" t="n">
        <v>113215104076</v>
      </c>
      <c r="C85" s="493" t="s">
        <v>37</v>
      </c>
      <c r="D85" s="480" t="s">
        <v>319</v>
      </c>
      <c r="E85" s="172" t="s">
        <v>208</v>
      </c>
      <c r="F85" s="172" t="s">
        <v>206</v>
      </c>
      <c r="G85" s="172" t="s">
        <v>38</v>
      </c>
      <c r="H85" s="172" t="s">
        <v>38</v>
      </c>
      <c r="I85" s="172" t="s">
        <v>37</v>
      </c>
      <c r="J85" s="172" t="s">
        <v>203</v>
      </c>
      <c r="K85" s="172" t="s">
        <v>36</v>
      </c>
      <c r="L85" s="172" t="s">
        <v>37</v>
      </c>
      <c r="M85" s="173" t="n">
        <v>22</v>
      </c>
      <c r="N85" s="173">
        <f>IF(S85=0,22-SUMIF(E85:L85,"U*",$E$9:$L$9),0)</f>
        <v/>
      </c>
      <c r="O85" s="174">
        <f>(SUM(VLOOKUP(E85,$W$14:$X$20,2)*E$9,VLOOKUP(F85,$W$14:$X$20,2)*F$9,VLOOKUP(G85,$W$14:$X$20,2)*G$9,VLOOKUP(H85,$W$14:$X$20,2)*H$9,VLOOKUP(I85,$W$14:$X$20,2)*I$9,VLOOKUP(J85,$W$14:$X$20,2)*J$9,VLOOKUP(K85,$W$14:$X$20,2)*K$9,VLOOKUP(L85,$W$14:$X$20,2)*L$9))</f>
        <v/>
      </c>
      <c r="P85" s="175">
        <f>O85/N85</f>
        <v/>
      </c>
      <c r="Q85" s="173">
        <f>COUNTIF(E85:L85,"U")</f>
        <v/>
      </c>
      <c r="R85" s="173">
        <f>COUNTIF(E85:L85,"UA")</f>
        <v/>
      </c>
      <c r="S85" s="173">
        <f>COUNTIF(E85:L85,"WH")</f>
        <v/>
      </c>
      <c r="T85" s="173" t="n"/>
      <c r="U85" s="176">
        <f>IF(Q85&lt;&gt;0,"FAIL",IF(R85&gt;0,"AB",IF(S85&gt;0,"WH","PASS")))</f>
        <v/>
      </c>
    </row>
    <row r="86" spans="1:24">
      <c r="A86" s="492" t="n">
        <v>77</v>
      </c>
      <c r="B86" s="493" t="n">
        <v>113215104077</v>
      </c>
      <c r="C86" s="493" t="s">
        <v>37</v>
      </c>
      <c r="D86" s="480" t="s">
        <v>320</v>
      </c>
      <c r="E86" s="172" t="s">
        <v>38</v>
      </c>
      <c r="F86" s="172" t="s">
        <v>38</v>
      </c>
      <c r="G86" s="172" t="s">
        <v>38</v>
      </c>
      <c r="H86" s="172" t="s">
        <v>37</v>
      </c>
      <c r="I86" s="172" t="s">
        <v>38</v>
      </c>
      <c r="J86" s="172" t="s">
        <v>203</v>
      </c>
      <c r="K86" s="172" t="s">
        <v>203</v>
      </c>
      <c r="L86" s="172" t="s">
        <v>36</v>
      </c>
      <c r="M86" s="173" t="n">
        <v>22</v>
      </c>
      <c r="N86" s="173">
        <f>IF(S86=0,22-SUMIF(E86:L86,"U*",$E$9:$L$9),0)</f>
        <v/>
      </c>
      <c r="O86" s="174">
        <f>(SUM(VLOOKUP(E86,$W$14:$X$20,2)*E$9,VLOOKUP(F86,$W$14:$X$20,2)*F$9,VLOOKUP(G86,$W$14:$X$20,2)*G$9,VLOOKUP(H86,$W$14:$X$20,2)*H$9,VLOOKUP(I86,$W$14:$X$20,2)*I$9,VLOOKUP(J86,$W$14:$X$20,2)*J$9,VLOOKUP(K86,$W$14:$X$20,2)*K$9,VLOOKUP(L86,$W$14:$X$20,2)*L$9))</f>
        <v/>
      </c>
      <c r="P86" s="175">
        <f>O86/N86</f>
        <v/>
      </c>
      <c r="Q86" s="173">
        <f>COUNTIF(E86:L86,"U")</f>
        <v/>
      </c>
      <c r="R86" s="173">
        <f>COUNTIF(E86:L86,"UA")</f>
        <v/>
      </c>
      <c r="S86" s="173">
        <f>COUNTIF(E86:L86,"WH")</f>
        <v/>
      </c>
      <c r="T86" s="172" t="n"/>
      <c r="U86" s="176">
        <f>IF(Q86&lt;&gt;0,"FAIL",IF(R86&gt;0,"AB",IF(S86&gt;0,"WH","PASS")))</f>
        <v/>
      </c>
    </row>
    <row r="87" spans="1:24">
      <c r="A87" s="492" t="n">
        <v>78</v>
      </c>
      <c r="B87" s="493" t="n">
        <v>113215104078</v>
      </c>
      <c r="C87" s="493" t="s">
        <v>37</v>
      </c>
      <c r="D87" s="480" t="s">
        <v>321</v>
      </c>
      <c r="E87" s="172" t="s">
        <v>36</v>
      </c>
      <c r="F87" s="172" t="s">
        <v>208</v>
      </c>
      <c r="G87" s="172" t="s">
        <v>37</v>
      </c>
      <c r="H87" s="172" t="s">
        <v>38</v>
      </c>
      <c r="I87" s="172" t="s">
        <v>37</v>
      </c>
      <c r="J87" s="172" t="s">
        <v>203</v>
      </c>
      <c r="K87" s="172" t="s">
        <v>203</v>
      </c>
      <c r="L87" s="172" t="s">
        <v>37</v>
      </c>
      <c r="M87" s="173" t="n">
        <v>22</v>
      </c>
      <c r="N87" s="173">
        <f>IF(S87=0,22-SUMIF(E87:L87,"U*",$E$9:$L$9),0)</f>
        <v/>
      </c>
      <c r="O87" s="174">
        <f>(SUM(VLOOKUP(E87,$W$14:$X$20,2)*E$9,VLOOKUP(F87,$W$14:$X$20,2)*F$9,VLOOKUP(G87,$W$14:$X$20,2)*G$9,VLOOKUP(H87,$W$14:$X$20,2)*H$9,VLOOKUP(I87,$W$14:$X$20,2)*I$9,VLOOKUP(J87,$W$14:$X$20,2)*J$9,VLOOKUP(K87,$W$14:$X$20,2)*K$9,VLOOKUP(L87,$W$14:$X$20,2)*L$9))</f>
        <v/>
      </c>
      <c r="P87" s="175">
        <f>O87/N87</f>
        <v/>
      </c>
      <c r="Q87" s="173">
        <f>COUNTIF(E87:L87,"U")</f>
        <v/>
      </c>
      <c r="R87" s="173">
        <f>COUNTIF(E87:L87,"UA")</f>
        <v/>
      </c>
      <c r="S87" s="173">
        <f>COUNTIF(E87:L87,"WH")</f>
        <v/>
      </c>
      <c r="T87" s="173" t="n"/>
      <c r="U87" s="176">
        <f>IF(Q87&lt;&gt;0,"FAIL",IF(R87&gt;0,"AB",IF(S87&gt;0,"WH","PASS")))</f>
        <v/>
      </c>
    </row>
    <row r="88" spans="1:24">
      <c r="A88" s="492" t="n">
        <v>79</v>
      </c>
      <c r="B88" s="478" t="n">
        <v>113215104079</v>
      </c>
      <c r="C88" s="478" t="s">
        <v>38</v>
      </c>
      <c r="D88" s="140" t="s">
        <v>383</v>
      </c>
      <c r="E88" s="172" t="s">
        <v>38</v>
      </c>
      <c r="F88" s="172" t="s">
        <v>206</v>
      </c>
      <c r="G88" s="172" t="s">
        <v>38</v>
      </c>
      <c r="H88" s="172" t="s">
        <v>38</v>
      </c>
      <c r="I88" s="172" t="s">
        <v>37</v>
      </c>
      <c r="J88" s="172" t="s">
        <v>203</v>
      </c>
      <c r="K88" s="172" t="s">
        <v>203</v>
      </c>
      <c r="L88" s="172" t="s">
        <v>37</v>
      </c>
      <c r="M88" s="173" t="n">
        <v>22</v>
      </c>
      <c r="N88" s="173">
        <f>IF(S88=0,22-SUMIF(E88:L88,"U*",$E$9:$L$9),0)</f>
        <v/>
      </c>
      <c r="O88" s="174">
        <f>(SUM(VLOOKUP(E88,$W$14:$X$20,2)*E$9,VLOOKUP(F88,$W$14:$X$20,2)*F$9,VLOOKUP(G88,$W$14:$X$20,2)*G$9,VLOOKUP(H88,$W$14:$X$20,2)*H$9,VLOOKUP(I88,$W$14:$X$20,2)*I$9,VLOOKUP(J88,$W$14:$X$20,2)*J$9,VLOOKUP(K88,$W$14:$X$20,2)*K$9,VLOOKUP(L88,$W$14:$X$20,2)*L$9))</f>
        <v/>
      </c>
      <c r="P88" s="175">
        <f>O88/N88</f>
        <v/>
      </c>
      <c r="Q88" s="173">
        <f>COUNTIF(E88:L88,"U")</f>
        <v/>
      </c>
      <c r="R88" s="173">
        <f>COUNTIF(E88:L88,"UA")</f>
        <v/>
      </c>
      <c r="S88" s="173">
        <f>COUNTIF(E88:L88,"WH")</f>
        <v/>
      </c>
      <c r="T88" s="173" t="n"/>
      <c r="U88" s="176">
        <f>IF(Q88&lt;&gt;0,"FAIL",IF(R88&gt;0,"AB",IF(S88&gt;0,"WH","PASS")))</f>
        <v/>
      </c>
    </row>
    <row r="89" spans="1:24">
      <c r="A89" s="492" t="n">
        <v>80</v>
      </c>
      <c r="B89" s="478" t="n">
        <v>113215104080</v>
      </c>
      <c r="C89" s="478" t="s">
        <v>38</v>
      </c>
      <c r="D89" s="140" t="s">
        <v>384</v>
      </c>
      <c r="E89" s="172" t="s">
        <v>38</v>
      </c>
      <c r="F89" s="172" t="s">
        <v>38</v>
      </c>
      <c r="G89" s="172" t="s">
        <v>37</v>
      </c>
      <c r="H89" s="172" t="s">
        <v>36</v>
      </c>
      <c r="I89" s="172" t="s">
        <v>208</v>
      </c>
      <c r="J89" s="172" t="s">
        <v>203</v>
      </c>
      <c r="K89" s="172" t="s">
        <v>36</v>
      </c>
      <c r="L89" s="172" t="s">
        <v>37</v>
      </c>
      <c r="M89" s="173" t="n">
        <v>22</v>
      </c>
      <c r="N89" s="173">
        <f>IF(S89=0,22-SUMIF(E89:L89,"U*",$E$9:$L$9),0)</f>
        <v/>
      </c>
      <c r="O89" s="174">
        <f>(SUM(VLOOKUP(E89,$W$14:$X$20,2)*E$9,VLOOKUP(F89,$W$14:$X$20,2)*F$9,VLOOKUP(G89,$W$14:$X$20,2)*G$9,VLOOKUP(H89,$W$14:$X$20,2)*H$9,VLOOKUP(I89,$W$14:$X$20,2)*I$9,VLOOKUP(J89,$W$14:$X$20,2)*J$9,VLOOKUP(K89,$W$14:$X$20,2)*K$9,VLOOKUP(L89,$W$14:$X$20,2)*L$9))</f>
        <v/>
      </c>
      <c r="P89" s="175">
        <f>O89/N89</f>
        <v/>
      </c>
      <c r="Q89" s="173">
        <f>COUNTIF(E89:L89,"U")</f>
        <v/>
      </c>
      <c r="R89" s="173">
        <f>COUNTIF(E89:L89,"UA")</f>
        <v/>
      </c>
      <c r="S89" s="173">
        <f>COUNTIF(E89:L89,"WH")</f>
        <v/>
      </c>
      <c r="T89" s="172" t="n"/>
      <c r="U89" s="176">
        <f>IF(Q89&lt;&gt;0,"FAIL",IF(R89&gt;0,"AB",IF(S89&gt;0,"WH","PASS")))</f>
        <v/>
      </c>
    </row>
    <row r="90" spans="1:24">
      <c r="A90" s="492" t="n">
        <v>81</v>
      </c>
      <c r="B90" s="493" t="n">
        <v>113215104081</v>
      </c>
      <c r="C90" s="493" t="s">
        <v>37</v>
      </c>
      <c r="D90" s="480" t="s">
        <v>322</v>
      </c>
      <c r="E90" s="172" t="s">
        <v>208</v>
      </c>
      <c r="F90" s="172" t="s">
        <v>37</v>
      </c>
      <c r="G90" s="172" t="s">
        <v>208</v>
      </c>
      <c r="H90" s="172" t="s">
        <v>37</v>
      </c>
      <c r="I90" s="172" t="s">
        <v>36</v>
      </c>
      <c r="J90" s="172" t="s">
        <v>203</v>
      </c>
      <c r="K90" s="172" t="s">
        <v>203</v>
      </c>
      <c r="L90" s="172" t="s">
        <v>38</v>
      </c>
      <c r="M90" s="173" t="n">
        <v>22</v>
      </c>
      <c r="N90" s="173">
        <f>IF(S90=0,22-SUMIF(E90:L90,"U*",$E$9:$L$9),0)</f>
        <v/>
      </c>
      <c r="O90" s="174">
        <f>(SUM(VLOOKUP(E90,$W$14:$X$20,2)*E$9,VLOOKUP(F90,$W$14:$X$20,2)*F$9,VLOOKUP(G90,$W$14:$X$20,2)*G$9,VLOOKUP(H90,$W$14:$X$20,2)*H$9,VLOOKUP(I90,$W$14:$X$20,2)*I$9,VLOOKUP(J90,$W$14:$X$20,2)*J$9,VLOOKUP(K90,$W$14:$X$20,2)*K$9,VLOOKUP(L90,$W$14:$X$20,2)*L$9))</f>
        <v/>
      </c>
      <c r="P90" s="175">
        <f>O90/N90</f>
        <v/>
      </c>
      <c r="Q90" s="173">
        <f>COUNTIF(E90:L90,"U")</f>
        <v/>
      </c>
      <c r="R90" s="173">
        <f>COUNTIF(E90:L90,"UA")</f>
        <v/>
      </c>
      <c r="S90" s="173">
        <f>COUNTIF(E90:L90,"WH")</f>
        <v/>
      </c>
      <c r="T90" s="173" t="n"/>
      <c r="U90" s="176">
        <f>IF(Q90&lt;&gt;0,"FAIL",IF(R90&gt;0,"AB",IF(S90&gt;0,"WH","PASS")))</f>
        <v/>
      </c>
    </row>
    <row r="91" spans="1:24">
      <c r="A91" s="492" t="n">
        <v>82</v>
      </c>
      <c r="B91" s="478" t="n">
        <v>113215104082</v>
      </c>
      <c r="C91" s="478" t="s">
        <v>38</v>
      </c>
      <c r="D91" s="481" t="s">
        <v>385</v>
      </c>
      <c r="E91" s="172" t="s">
        <v>38</v>
      </c>
      <c r="F91" s="172" t="s">
        <v>37</v>
      </c>
      <c r="G91" s="172" t="s">
        <v>208</v>
      </c>
      <c r="H91" s="172" t="s">
        <v>37</v>
      </c>
      <c r="I91" s="172" t="s">
        <v>38</v>
      </c>
      <c r="J91" s="172" t="s">
        <v>203</v>
      </c>
      <c r="K91" s="172" t="s">
        <v>203</v>
      </c>
      <c r="L91" s="172" t="s">
        <v>37</v>
      </c>
      <c r="M91" s="173" t="n">
        <v>22</v>
      </c>
      <c r="N91" s="173">
        <f>IF(S91=0,22-SUMIF(E91:L91,"U*",$E$9:$L$9),0)</f>
        <v/>
      </c>
      <c r="O91" s="174">
        <f>(SUM(VLOOKUP(E91,$W$14:$X$20,2)*E$9,VLOOKUP(F91,$W$14:$X$20,2)*F$9,VLOOKUP(G91,$W$14:$X$20,2)*G$9,VLOOKUP(H91,$W$14:$X$20,2)*H$9,VLOOKUP(I91,$W$14:$X$20,2)*I$9,VLOOKUP(J91,$W$14:$X$20,2)*J$9,VLOOKUP(K91,$W$14:$X$20,2)*K$9,VLOOKUP(L91,$W$14:$X$20,2)*L$9))</f>
        <v/>
      </c>
      <c r="P91" s="175">
        <f>O91/N91</f>
        <v/>
      </c>
      <c r="Q91" s="173">
        <f>COUNTIF(E91:L91,"U")</f>
        <v/>
      </c>
      <c r="R91" s="173">
        <f>COUNTIF(E91:L91,"UA")</f>
        <v/>
      </c>
      <c r="S91" s="173">
        <f>COUNTIF(E91:L91,"WH")</f>
        <v/>
      </c>
      <c r="T91" s="173" t="n"/>
      <c r="U91" s="176">
        <f>IF(Q91&lt;&gt;0,"FAIL",IF(R91&gt;0,"AB",IF(S91&gt;0,"WH","PASS")))</f>
        <v/>
      </c>
    </row>
    <row r="92" spans="1:24">
      <c r="A92" s="492" t="n">
        <v>83</v>
      </c>
      <c r="B92" s="473" t="n">
        <v>113215104083</v>
      </c>
      <c r="C92" s="475" t="s">
        <v>36</v>
      </c>
      <c r="D92" s="301" t="s">
        <v>228</v>
      </c>
      <c r="E92" s="172" t="s">
        <v>38</v>
      </c>
      <c r="F92" s="172" t="s">
        <v>208</v>
      </c>
      <c r="G92" s="172" t="s">
        <v>208</v>
      </c>
      <c r="H92" s="172" t="s">
        <v>38</v>
      </c>
      <c r="I92" s="172" t="s">
        <v>208</v>
      </c>
      <c r="J92" s="172" t="s">
        <v>203</v>
      </c>
      <c r="K92" s="172" t="s">
        <v>203</v>
      </c>
      <c r="L92" s="172" t="s">
        <v>38</v>
      </c>
      <c r="M92" s="173" t="n">
        <v>22</v>
      </c>
      <c r="N92" s="173">
        <f>IF(S92=0,22-SUMIF(E92:L92,"U*",$E$9:$L$9),0)</f>
        <v/>
      </c>
      <c r="O92" s="174">
        <f>(SUM(VLOOKUP(E92,$W$14:$X$20,2)*E$9,VLOOKUP(F92,$W$14:$X$20,2)*F$9,VLOOKUP(G92,$W$14:$X$20,2)*G$9,VLOOKUP(H92,$W$14:$X$20,2)*H$9,VLOOKUP(I92,$W$14:$X$20,2)*I$9,VLOOKUP(J92,$W$14:$X$20,2)*J$9,VLOOKUP(K92,$W$14:$X$20,2)*K$9,VLOOKUP(L92,$W$14:$X$20,2)*L$9))</f>
        <v/>
      </c>
      <c r="P92" s="175">
        <f>O92/N92</f>
        <v/>
      </c>
      <c r="Q92" s="173">
        <f>COUNTIF(E92:L92,"U")</f>
        <v/>
      </c>
      <c r="R92" s="173">
        <f>COUNTIF(E92:L92,"UA")</f>
        <v/>
      </c>
      <c r="S92" s="173">
        <f>COUNTIF(E92:L92,"WH")</f>
        <v/>
      </c>
      <c r="T92" s="172" t="n"/>
      <c r="U92" s="176">
        <f>IF(Q92&lt;&gt;0,"FAIL",IF(R92&gt;0,"AB",IF(S92&gt;0,"WH","PASS")))</f>
        <v/>
      </c>
    </row>
    <row r="93" spans="1:24">
      <c r="A93" s="492" t="n">
        <v>84</v>
      </c>
      <c r="B93" s="478" t="n">
        <v>113215104084</v>
      </c>
      <c r="C93" s="478" t="s">
        <v>38</v>
      </c>
      <c r="D93" s="136" t="s">
        <v>386</v>
      </c>
      <c r="E93" s="172" t="s">
        <v>205</v>
      </c>
      <c r="F93" s="172" t="s">
        <v>206</v>
      </c>
      <c r="G93" s="172" t="s">
        <v>205</v>
      </c>
      <c r="H93" s="172" t="s">
        <v>206</v>
      </c>
      <c r="I93" s="172" t="s">
        <v>206</v>
      </c>
      <c r="J93" s="172" t="s">
        <v>36</v>
      </c>
      <c r="K93" s="172" t="s">
        <v>38</v>
      </c>
      <c r="L93" s="172" t="s">
        <v>206</v>
      </c>
      <c r="M93" s="173" t="n">
        <v>22</v>
      </c>
      <c r="N93" s="173">
        <f>IF(S93=0,22-SUMIF(E93:L93,"U*",$E$9:$L$9),0)</f>
        <v/>
      </c>
      <c r="O93" s="174">
        <f>(SUM(VLOOKUP(E93,$W$14:$X$20,2)*E$9,VLOOKUP(F93,$W$14:$X$20,2)*F$9,VLOOKUP(G93,$W$14:$X$20,2)*G$9,VLOOKUP(H93,$W$14:$X$20,2)*H$9,VLOOKUP(I93,$W$14:$X$20,2)*I$9,VLOOKUP(J93,$W$14:$X$20,2)*J$9,VLOOKUP(K93,$W$14:$X$20,2)*K$9,VLOOKUP(L93,$W$14:$X$20,2)*L$9))</f>
        <v/>
      </c>
      <c r="P93" s="175">
        <f>O93/N93</f>
        <v/>
      </c>
      <c r="Q93" s="173">
        <f>COUNTIF(E93:L93,"U")</f>
        <v/>
      </c>
      <c r="R93" s="173">
        <f>COUNTIF(E93:L93,"UA")</f>
        <v/>
      </c>
      <c r="S93" s="173">
        <f>COUNTIF(E93:L93,"WH")</f>
        <v/>
      </c>
      <c r="T93" s="173" t="n"/>
      <c r="U93" s="176">
        <f>IF(Q93&lt;&gt;0,"FAIL",IF(R93&gt;0,"AB",IF(S93&gt;0,"WH","PASS")))</f>
        <v/>
      </c>
    </row>
    <row r="94" spans="1:24">
      <c r="A94" s="492" t="n">
        <v>85</v>
      </c>
      <c r="B94" s="478" t="n">
        <v>113215104085</v>
      </c>
      <c r="C94" s="478" t="s">
        <v>38</v>
      </c>
      <c r="D94" s="140" t="s">
        <v>387</v>
      </c>
      <c r="E94" s="172" t="s">
        <v>208</v>
      </c>
      <c r="F94" s="172" t="s">
        <v>38</v>
      </c>
      <c r="G94" s="172" t="s">
        <v>208</v>
      </c>
      <c r="H94" s="172" t="s">
        <v>37</v>
      </c>
      <c r="I94" s="172" t="s">
        <v>37</v>
      </c>
      <c r="J94" s="172" t="s">
        <v>203</v>
      </c>
      <c r="K94" s="172" t="s">
        <v>203</v>
      </c>
      <c r="L94" s="172" t="s">
        <v>38</v>
      </c>
      <c r="M94" s="173" t="n">
        <v>22</v>
      </c>
      <c r="N94" s="173">
        <f>IF(S94=0,22-SUMIF(E94:L94,"U*",$E$9:$L$9),0)</f>
        <v/>
      </c>
      <c r="O94" s="174">
        <f>(SUM(VLOOKUP(E94,$W$14:$X$20,2)*E$9,VLOOKUP(F94,$W$14:$X$20,2)*F$9,VLOOKUP(G94,$W$14:$X$20,2)*G$9,VLOOKUP(H94,$W$14:$X$20,2)*H$9,VLOOKUP(I94,$W$14:$X$20,2)*I$9,VLOOKUP(J94,$W$14:$X$20,2)*J$9,VLOOKUP(K94,$W$14:$X$20,2)*K$9,VLOOKUP(L94,$W$14:$X$20,2)*L$9))</f>
        <v/>
      </c>
      <c r="P94" s="175">
        <f>O94/N94</f>
        <v/>
      </c>
      <c r="Q94" s="173">
        <f>COUNTIF(E94:L94,"U")</f>
        <v/>
      </c>
      <c r="R94" s="173">
        <f>COUNTIF(E94:L94,"UA")</f>
        <v/>
      </c>
      <c r="S94" s="173">
        <f>COUNTIF(E94:L94,"WH")</f>
        <v/>
      </c>
      <c r="T94" s="173" t="n"/>
      <c r="U94" s="176">
        <f>IF(Q94&lt;&gt;0,"FAIL",IF(R94&gt;0,"AB",IF(S94&gt;0,"WH","PASS")))</f>
        <v/>
      </c>
    </row>
    <row r="95" spans="1:24">
      <c r="A95" s="492" t="n">
        <v>86</v>
      </c>
      <c r="B95" s="493" t="n">
        <v>113215104086</v>
      </c>
      <c r="C95" s="493" t="s">
        <v>37</v>
      </c>
      <c r="D95" s="480" t="s">
        <v>323</v>
      </c>
      <c r="E95" s="172" t="s">
        <v>38</v>
      </c>
      <c r="F95" s="172" t="s">
        <v>38</v>
      </c>
      <c r="G95" s="172" t="s">
        <v>38</v>
      </c>
      <c r="H95" s="172" t="s">
        <v>37</v>
      </c>
      <c r="I95" s="172" t="s">
        <v>37</v>
      </c>
      <c r="J95" s="172" t="s">
        <v>203</v>
      </c>
      <c r="K95" s="172" t="s">
        <v>203</v>
      </c>
      <c r="L95" s="172" t="s">
        <v>37</v>
      </c>
      <c r="M95" s="173" t="n">
        <v>22</v>
      </c>
      <c r="N95" s="173">
        <f>IF(S95=0,22-SUMIF(E95:L95,"U*",$E$9:$L$9),0)</f>
        <v/>
      </c>
      <c r="O95" s="174">
        <f>(SUM(VLOOKUP(E95,$W$14:$X$20,2)*E$9,VLOOKUP(F95,$W$14:$X$20,2)*F$9,VLOOKUP(G95,$W$14:$X$20,2)*G$9,VLOOKUP(H95,$W$14:$X$20,2)*H$9,VLOOKUP(I95,$W$14:$X$20,2)*I$9,VLOOKUP(J95,$W$14:$X$20,2)*J$9,VLOOKUP(K95,$W$14:$X$20,2)*K$9,VLOOKUP(L95,$W$14:$X$20,2)*L$9))</f>
        <v/>
      </c>
      <c r="P95" s="175">
        <f>O95/N95</f>
        <v/>
      </c>
      <c r="Q95" s="173">
        <f>COUNTIF(E95:L95,"U")</f>
        <v/>
      </c>
      <c r="R95" s="173">
        <f>COUNTIF(E95:L95,"UA")</f>
        <v/>
      </c>
      <c r="S95" s="173">
        <f>COUNTIF(E95:L95,"WH")</f>
        <v/>
      </c>
      <c r="T95" s="172" t="n"/>
      <c r="U95" s="176">
        <f>IF(Q95&lt;&gt;0,"FAIL",IF(R95&gt;0,"AB",IF(S95&gt;0,"WH","PASS")))</f>
        <v/>
      </c>
    </row>
    <row r="96" spans="1:24">
      <c r="A96" s="492" t="n">
        <v>87</v>
      </c>
      <c r="B96" s="478" t="n">
        <v>113215104087</v>
      </c>
      <c r="C96" s="478" t="s">
        <v>38</v>
      </c>
      <c r="D96" s="140" t="s">
        <v>388</v>
      </c>
      <c r="E96" s="172" t="s">
        <v>38</v>
      </c>
      <c r="F96" s="172" t="s">
        <v>38</v>
      </c>
      <c r="G96" s="172" t="s">
        <v>208</v>
      </c>
      <c r="H96" s="172" t="s">
        <v>37</v>
      </c>
      <c r="I96" s="172" t="s">
        <v>37</v>
      </c>
      <c r="J96" s="172" t="s">
        <v>203</v>
      </c>
      <c r="K96" s="172" t="s">
        <v>203</v>
      </c>
      <c r="L96" s="172" t="s">
        <v>37</v>
      </c>
      <c r="M96" s="173" t="n">
        <v>22</v>
      </c>
      <c r="N96" s="173">
        <f>IF(S96=0,22-SUMIF(E96:L96,"U*",$E$9:$L$9),0)</f>
        <v/>
      </c>
      <c r="O96" s="174">
        <f>(SUM(VLOOKUP(E96,$W$14:$X$20,2)*E$9,VLOOKUP(F96,$W$14:$X$20,2)*F$9,VLOOKUP(G96,$W$14:$X$20,2)*G$9,VLOOKUP(H96,$W$14:$X$20,2)*H$9,VLOOKUP(I96,$W$14:$X$20,2)*I$9,VLOOKUP(J96,$W$14:$X$20,2)*J$9,VLOOKUP(K96,$W$14:$X$20,2)*K$9,VLOOKUP(L96,$W$14:$X$20,2)*L$9))</f>
        <v/>
      </c>
      <c r="P96" s="175">
        <f>O96/N96</f>
        <v/>
      </c>
      <c r="Q96" s="173">
        <f>COUNTIF(E96:L96,"U")</f>
        <v/>
      </c>
      <c r="R96" s="173">
        <f>COUNTIF(E96:L96,"UA")</f>
        <v/>
      </c>
      <c r="S96" s="173">
        <f>COUNTIF(E96:L96,"WH")</f>
        <v/>
      </c>
      <c r="T96" s="173" t="n"/>
      <c r="U96" s="176">
        <f>IF(Q96&lt;&gt;0,"FAIL",IF(R96&gt;0,"AB",IF(S96&gt;0,"WH","PASS")))</f>
        <v/>
      </c>
    </row>
    <row r="97" spans="1:24">
      <c r="A97" s="492" t="n">
        <v>88</v>
      </c>
      <c r="B97" s="478" t="n">
        <v>113215104088</v>
      </c>
      <c r="C97" s="478" t="s">
        <v>38</v>
      </c>
      <c r="D97" s="140" t="s">
        <v>389</v>
      </c>
      <c r="E97" s="172" t="s">
        <v>205</v>
      </c>
      <c r="F97" s="172" t="s">
        <v>38</v>
      </c>
      <c r="G97" s="172" t="s">
        <v>206</v>
      </c>
      <c r="H97" s="172" t="s">
        <v>37</v>
      </c>
      <c r="I97" s="172" t="s">
        <v>206</v>
      </c>
      <c r="J97" s="172" t="s">
        <v>203</v>
      </c>
      <c r="K97" s="172" t="s">
        <v>36</v>
      </c>
      <c r="L97" s="172" t="s">
        <v>38</v>
      </c>
      <c r="M97" s="173" t="n">
        <v>22</v>
      </c>
      <c r="N97" s="173">
        <f>IF(S97=0,22-SUMIF(E97:L97,"U*",$E$9:$L$9),0)</f>
        <v/>
      </c>
      <c r="O97" s="174">
        <f>(SUM(VLOOKUP(E97,$W$14:$X$20,2)*E$9,VLOOKUP(F97,$W$14:$X$20,2)*F$9,VLOOKUP(G97,$W$14:$X$20,2)*G$9,VLOOKUP(H97,$W$14:$X$20,2)*H$9,VLOOKUP(I97,$W$14:$X$20,2)*I$9,VLOOKUP(J97,$W$14:$X$20,2)*J$9,VLOOKUP(K97,$W$14:$X$20,2)*K$9,VLOOKUP(L97,$W$14:$X$20,2)*L$9))</f>
        <v/>
      </c>
      <c r="P97" s="175">
        <f>O97/N97</f>
        <v/>
      </c>
      <c r="Q97" s="173">
        <f>COUNTIF(E97:L97,"U")</f>
        <v/>
      </c>
      <c r="R97" s="173">
        <f>COUNTIF(E97:L97,"UA")</f>
        <v/>
      </c>
      <c r="S97" s="173">
        <f>COUNTIF(E97:L97,"WH")</f>
        <v/>
      </c>
      <c r="T97" s="173" t="n"/>
      <c r="U97" s="176">
        <f>IF(Q97&lt;&gt;0,"FAIL",IF(R97&gt;0,"AB",IF(S97&gt;0,"WH","PASS")))</f>
        <v/>
      </c>
    </row>
    <row r="98" spans="1:24">
      <c r="A98" s="492" t="n">
        <v>89</v>
      </c>
      <c r="B98" s="478" t="n">
        <v>113215104089</v>
      </c>
      <c r="C98" s="478" t="s">
        <v>38</v>
      </c>
      <c r="D98" s="482" t="s">
        <v>390</v>
      </c>
      <c r="E98" s="172" t="s">
        <v>38</v>
      </c>
      <c r="F98" s="172" t="s">
        <v>38</v>
      </c>
      <c r="G98" s="172" t="s">
        <v>38</v>
      </c>
      <c r="H98" s="172" t="s">
        <v>38</v>
      </c>
      <c r="I98" s="172" t="s">
        <v>206</v>
      </c>
      <c r="J98" s="172" t="s">
        <v>36</v>
      </c>
      <c r="K98" s="172" t="s">
        <v>36</v>
      </c>
      <c r="L98" s="172" t="s">
        <v>38</v>
      </c>
      <c r="M98" s="173" t="n">
        <v>22</v>
      </c>
      <c r="N98" s="173">
        <f>IF(S98=0,22-SUMIF(E98:L98,"U*",$E$9:$L$9),0)</f>
        <v/>
      </c>
      <c r="O98" s="174">
        <f>(SUM(VLOOKUP(E98,$W$14:$X$20,2)*E$9,VLOOKUP(F98,$W$14:$X$20,2)*F$9,VLOOKUP(G98,$W$14:$X$20,2)*G$9,VLOOKUP(H98,$W$14:$X$20,2)*H$9,VLOOKUP(I98,$W$14:$X$20,2)*I$9,VLOOKUP(J98,$W$14:$X$20,2)*J$9,VLOOKUP(K98,$W$14:$X$20,2)*K$9,VLOOKUP(L98,$W$14:$X$20,2)*L$9))</f>
        <v/>
      </c>
      <c r="P98" s="175">
        <f>O98/N98</f>
        <v/>
      </c>
      <c r="Q98" s="173">
        <f>COUNTIF(E98:L98,"U")</f>
        <v/>
      </c>
      <c r="R98" s="173">
        <f>COUNTIF(E98:L98,"UA")</f>
        <v/>
      </c>
      <c r="S98" s="173">
        <f>COUNTIF(E98:L98,"WH")</f>
        <v/>
      </c>
      <c r="T98" s="172" t="n"/>
      <c r="U98" s="176">
        <f>IF(Q98&lt;&gt;0,"FAIL",IF(R98&gt;0,"AB",IF(S98&gt;0,"WH","PASS")))</f>
        <v/>
      </c>
    </row>
    <row r="99" spans="1:24">
      <c r="A99" s="492" t="n">
        <v>90</v>
      </c>
      <c r="B99" s="493" t="n">
        <v>113215104090</v>
      </c>
      <c r="C99" s="493" t="s">
        <v>37</v>
      </c>
      <c r="D99" s="480" t="s">
        <v>324</v>
      </c>
      <c r="E99" s="172" t="s">
        <v>206</v>
      </c>
      <c r="F99" s="172" t="s">
        <v>38</v>
      </c>
      <c r="G99" s="172" t="s">
        <v>38</v>
      </c>
      <c r="H99" s="172" t="s">
        <v>37</v>
      </c>
      <c r="I99" s="172" t="s">
        <v>36</v>
      </c>
      <c r="J99" s="172" t="s">
        <v>203</v>
      </c>
      <c r="K99" s="172" t="s">
        <v>203</v>
      </c>
      <c r="L99" s="172" t="s">
        <v>36</v>
      </c>
      <c r="M99" s="173" t="n">
        <v>22</v>
      </c>
      <c r="N99" s="173">
        <f>IF(S99=0,22-SUMIF(E99:L99,"U*",$E$9:$L$9),0)</f>
        <v/>
      </c>
      <c r="O99" s="174">
        <f>(SUM(VLOOKUP(E99,$W$14:$X$20,2)*E$9,VLOOKUP(F99,$W$14:$X$20,2)*F$9,VLOOKUP(G99,$W$14:$X$20,2)*G$9,VLOOKUP(H99,$W$14:$X$20,2)*H$9,VLOOKUP(I99,$W$14:$X$20,2)*I$9,VLOOKUP(J99,$W$14:$X$20,2)*J$9,VLOOKUP(K99,$W$14:$X$20,2)*K$9,VLOOKUP(L99,$W$14:$X$20,2)*L$9))</f>
        <v/>
      </c>
      <c r="P99" s="175">
        <f>O99/N99</f>
        <v/>
      </c>
      <c r="Q99" s="173">
        <f>COUNTIF(E99:L99,"U")</f>
        <v/>
      </c>
      <c r="R99" s="173">
        <f>COUNTIF(E99:L99,"UA")</f>
        <v/>
      </c>
      <c r="S99" s="173">
        <f>COUNTIF(E99:L99,"WH")</f>
        <v/>
      </c>
      <c r="T99" s="173" t="n"/>
      <c r="U99" s="176">
        <f>IF(Q99&lt;&gt;0,"FAIL",IF(R99&gt;0,"AB",IF(S99&gt;0,"WH","PASS")))</f>
        <v/>
      </c>
    </row>
    <row r="100" spans="1:24">
      <c r="A100" s="492" t="n">
        <v>91</v>
      </c>
      <c r="B100" s="475" t="n">
        <v>113215104091</v>
      </c>
      <c r="C100" s="475" t="s">
        <v>36</v>
      </c>
      <c r="D100" s="178" t="s">
        <v>229</v>
      </c>
      <c r="E100" s="172" t="s">
        <v>37</v>
      </c>
      <c r="F100" s="172" t="s">
        <v>38</v>
      </c>
      <c r="G100" s="172" t="s">
        <v>208</v>
      </c>
      <c r="H100" s="172" t="s">
        <v>36</v>
      </c>
      <c r="I100" s="172" t="s">
        <v>36</v>
      </c>
      <c r="J100" s="172" t="s">
        <v>203</v>
      </c>
      <c r="K100" s="172" t="s">
        <v>36</v>
      </c>
      <c r="L100" s="172" t="s">
        <v>37</v>
      </c>
      <c r="M100" s="173" t="n">
        <v>22</v>
      </c>
      <c r="N100" s="173">
        <f>IF(S100=0,22-SUMIF(E100:L100,"U*",$E$9:$L$9),0)</f>
        <v/>
      </c>
      <c r="O100" s="174">
        <f>(SUM(VLOOKUP(E100,$W$14:$X$20,2)*E$9,VLOOKUP(F100,$W$14:$X$20,2)*F$9,VLOOKUP(G100,$W$14:$X$20,2)*G$9,VLOOKUP(H100,$W$14:$X$20,2)*H$9,VLOOKUP(I100,$W$14:$X$20,2)*I$9,VLOOKUP(J100,$W$14:$X$20,2)*J$9,VLOOKUP(K100,$W$14:$X$20,2)*K$9,VLOOKUP(L100,$W$14:$X$20,2)*L$9))</f>
        <v/>
      </c>
      <c r="P100" s="175">
        <f>O100/N100</f>
        <v/>
      </c>
      <c r="Q100" s="173">
        <f>COUNTIF(E100:L100,"U")</f>
        <v/>
      </c>
      <c r="R100" s="173">
        <f>COUNTIF(E100:L100,"UA")</f>
        <v/>
      </c>
      <c r="S100" s="173">
        <f>COUNTIF(E100:L100,"WH")</f>
        <v/>
      </c>
      <c r="T100" s="173" t="n"/>
      <c r="U100" s="176">
        <f>IF(Q100&lt;&gt;0,"FAIL",IF(R100&gt;0,"AB",IF(S100&gt;0,"WH","PASS")))</f>
        <v/>
      </c>
    </row>
    <row r="101" spans="1:24">
      <c r="A101" s="492" t="n">
        <v>92</v>
      </c>
      <c r="B101" s="475" t="n">
        <v>113215104092</v>
      </c>
      <c r="C101" s="475" t="s">
        <v>36</v>
      </c>
      <c r="D101" s="301" t="s">
        <v>230</v>
      </c>
      <c r="E101" s="172" t="s">
        <v>38</v>
      </c>
      <c r="F101" s="172" t="s">
        <v>38</v>
      </c>
      <c r="G101" s="172" t="s">
        <v>37</v>
      </c>
      <c r="H101" s="172" t="s">
        <v>37</v>
      </c>
      <c r="I101" s="172" t="s">
        <v>37</v>
      </c>
      <c r="J101" s="172" t="s">
        <v>203</v>
      </c>
      <c r="K101" s="172" t="s">
        <v>203</v>
      </c>
      <c r="L101" s="172" t="s">
        <v>37</v>
      </c>
      <c r="M101" s="173" t="n">
        <v>22</v>
      </c>
      <c r="N101" s="173">
        <f>IF(S101=0,22-SUMIF(E101:L101,"U*",$E$9:$L$9),0)</f>
        <v/>
      </c>
      <c r="O101" s="174">
        <f>(SUM(VLOOKUP(E101,$W$14:$X$20,2)*E$9,VLOOKUP(F101,$W$14:$X$20,2)*F$9,VLOOKUP(G101,$W$14:$X$20,2)*G$9,VLOOKUP(H101,$W$14:$X$20,2)*H$9,VLOOKUP(I101,$W$14:$X$20,2)*I$9,VLOOKUP(J101,$W$14:$X$20,2)*J$9,VLOOKUP(K101,$W$14:$X$20,2)*K$9,VLOOKUP(L101,$W$14:$X$20,2)*L$9))</f>
        <v/>
      </c>
      <c r="P101" s="175">
        <f>O101/N101</f>
        <v/>
      </c>
      <c r="Q101" s="173">
        <f>COUNTIF(E101:L101,"U")</f>
        <v/>
      </c>
      <c r="R101" s="173">
        <f>COUNTIF(E101:L101,"UA")</f>
        <v/>
      </c>
      <c r="S101" s="173">
        <f>COUNTIF(E101:L101,"WH")</f>
        <v/>
      </c>
      <c r="T101" s="172" t="n"/>
      <c r="U101" s="176">
        <f>IF(Q101&lt;&gt;0,"FAIL",IF(R101&gt;0,"AB",IF(S101&gt;0,"WH","PASS")))</f>
        <v/>
      </c>
    </row>
    <row r="102" spans="1:24">
      <c r="A102" s="492" t="n">
        <v>93</v>
      </c>
      <c r="B102" s="475" t="n">
        <v>113215104093</v>
      </c>
      <c r="C102" s="475" t="s">
        <v>36</v>
      </c>
      <c r="D102" s="301" t="s">
        <v>231</v>
      </c>
      <c r="E102" s="172" t="s">
        <v>38</v>
      </c>
      <c r="F102" s="172" t="s">
        <v>37</v>
      </c>
      <c r="G102" s="172" t="s">
        <v>36</v>
      </c>
      <c r="H102" s="172" t="s">
        <v>36</v>
      </c>
      <c r="I102" s="172" t="s">
        <v>37</v>
      </c>
      <c r="J102" s="172" t="s">
        <v>203</v>
      </c>
      <c r="K102" s="172" t="s">
        <v>203</v>
      </c>
      <c r="L102" s="172" t="s">
        <v>37</v>
      </c>
      <c r="M102" s="173" t="n">
        <v>22</v>
      </c>
      <c r="N102" s="173">
        <f>IF(S102=0,22-SUMIF(E102:L102,"U*",$E$9:$L$9),0)</f>
        <v/>
      </c>
      <c r="O102" s="174">
        <f>(SUM(VLOOKUP(E102,$W$14:$X$20,2)*E$9,VLOOKUP(F102,$W$14:$X$20,2)*F$9,VLOOKUP(G102,$W$14:$X$20,2)*G$9,VLOOKUP(H102,$W$14:$X$20,2)*H$9,VLOOKUP(I102,$W$14:$X$20,2)*I$9,VLOOKUP(J102,$W$14:$X$20,2)*J$9,VLOOKUP(K102,$W$14:$X$20,2)*K$9,VLOOKUP(L102,$W$14:$X$20,2)*L$9))</f>
        <v/>
      </c>
      <c r="P102" s="175">
        <f>O102/N102</f>
        <v/>
      </c>
      <c r="Q102" s="173">
        <f>COUNTIF(E102:L102,"U")</f>
        <v/>
      </c>
      <c r="R102" s="173">
        <f>COUNTIF(E102:L102,"UA")</f>
        <v/>
      </c>
      <c r="S102" s="173">
        <f>COUNTIF(E102:L102,"WH")</f>
        <v/>
      </c>
      <c r="T102" s="173" t="n"/>
      <c r="U102" s="176">
        <f>IF(Q102&lt;&gt;0,"FAIL",IF(R102&gt;0,"AB",IF(S102&gt;0,"WH","PASS")))</f>
        <v/>
      </c>
    </row>
    <row r="103" spans="1:24">
      <c r="A103" s="492" t="n">
        <v>94</v>
      </c>
      <c r="B103" s="478" t="n">
        <v>113215104094</v>
      </c>
      <c r="C103" s="478" t="s">
        <v>38</v>
      </c>
      <c r="D103" s="136" t="s">
        <v>391</v>
      </c>
      <c r="E103" s="172" t="s">
        <v>38</v>
      </c>
      <c r="F103" s="172" t="s">
        <v>205</v>
      </c>
      <c r="G103" s="172" t="s">
        <v>206</v>
      </c>
      <c r="H103" s="172" t="s">
        <v>38</v>
      </c>
      <c r="I103" s="172" t="s">
        <v>206</v>
      </c>
      <c r="J103" s="172" t="s">
        <v>203</v>
      </c>
      <c r="K103" s="172" t="s">
        <v>36</v>
      </c>
      <c r="L103" s="172" t="s">
        <v>38</v>
      </c>
      <c r="M103" s="173" t="n">
        <v>22</v>
      </c>
      <c r="N103" s="173">
        <f>IF(S103=0,22-SUMIF(E103:L103,"U*",$E$9:$L$9),0)</f>
        <v/>
      </c>
      <c r="O103" s="174">
        <f>(SUM(VLOOKUP(E103,$W$14:$X$20,2)*E$9,VLOOKUP(F103,$W$14:$X$20,2)*F$9,VLOOKUP(G103,$W$14:$X$20,2)*G$9,VLOOKUP(H103,$W$14:$X$20,2)*H$9,VLOOKUP(I103,$W$14:$X$20,2)*I$9,VLOOKUP(J103,$W$14:$X$20,2)*J$9,VLOOKUP(K103,$W$14:$X$20,2)*K$9,VLOOKUP(L103,$W$14:$X$20,2)*L$9))</f>
        <v/>
      </c>
      <c r="P103" s="175">
        <f>O103/N103</f>
        <v/>
      </c>
      <c r="Q103" s="173">
        <f>COUNTIF(E103:L103,"U")</f>
        <v/>
      </c>
      <c r="R103" s="173">
        <f>COUNTIF(E103:L103,"UA")</f>
        <v/>
      </c>
      <c r="S103" s="173">
        <f>COUNTIF(E103:L103,"WH")</f>
        <v/>
      </c>
      <c r="T103" s="173" t="n"/>
      <c r="U103" s="176">
        <f>IF(Q103&lt;&gt;0,"FAIL",IF(R103&gt;0,"AB",IF(S103&gt;0,"WH","PASS")))</f>
        <v/>
      </c>
    </row>
    <row r="104" spans="1:24">
      <c r="A104" s="492" t="n">
        <v>95</v>
      </c>
      <c r="B104" s="478" t="n">
        <v>113215104096</v>
      </c>
      <c r="C104" s="478" t="s">
        <v>38</v>
      </c>
      <c r="D104" s="136" t="s">
        <v>392</v>
      </c>
      <c r="E104" s="172" t="s">
        <v>38</v>
      </c>
      <c r="F104" s="172" t="s">
        <v>38</v>
      </c>
      <c r="G104" s="172" t="s">
        <v>38</v>
      </c>
      <c r="H104" s="172" t="s">
        <v>38</v>
      </c>
      <c r="I104" s="172" t="s">
        <v>37</v>
      </c>
      <c r="J104" s="172" t="s">
        <v>203</v>
      </c>
      <c r="K104" s="172" t="s">
        <v>203</v>
      </c>
      <c r="L104" s="172" t="s">
        <v>38</v>
      </c>
      <c r="M104" s="173" t="n">
        <v>22</v>
      </c>
      <c r="N104" s="173">
        <f>IF(S104=0,22-SUMIF(E104:L104,"U*",$E$9:$L$9),0)</f>
        <v/>
      </c>
      <c r="O104" s="174">
        <f>(SUM(VLOOKUP(E104,$W$14:$X$20,2)*E$9,VLOOKUP(F104,$W$14:$X$20,2)*F$9,VLOOKUP(G104,$W$14:$X$20,2)*G$9,VLOOKUP(H104,$W$14:$X$20,2)*H$9,VLOOKUP(I104,$W$14:$X$20,2)*I$9,VLOOKUP(J104,$W$14:$X$20,2)*J$9,VLOOKUP(K104,$W$14:$X$20,2)*K$9,VLOOKUP(L104,$W$14:$X$20,2)*L$9))</f>
        <v/>
      </c>
      <c r="P104" s="175">
        <f>O104/N104</f>
        <v/>
      </c>
      <c r="Q104" s="173">
        <f>COUNTIF(E104:L104,"U")</f>
        <v/>
      </c>
      <c r="R104" s="173">
        <f>COUNTIF(E104:L104,"UA")</f>
        <v/>
      </c>
      <c r="S104" s="173">
        <f>COUNTIF(E104:L104,"WH")</f>
        <v/>
      </c>
      <c r="T104" s="172" t="n"/>
      <c r="U104" s="176">
        <f>IF(Q104&lt;&gt;0,"FAIL",IF(R104&gt;0,"AB",IF(S104&gt;0,"WH","PASS")))</f>
        <v/>
      </c>
    </row>
    <row r="105" spans="1:24">
      <c r="A105" s="492" t="n">
        <v>96</v>
      </c>
      <c r="B105" s="478" t="n">
        <v>113215104097</v>
      </c>
      <c r="C105" s="478" t="s">
        <v>38</v>
      </c>
      <c r="D105" s="140" t="s">
        <v>393</v>
      </c>
      <c r="E105" s="172" t="s">
        <v>37</v>
      </c>
      <c r="F105" s="172" t="s">
        <v>208</v>
      </c>
      <c r="G105" s="172" t="s">
        <v>36</v>
      </c>
      <c r="H105" s="172" t="s">
        <v>37</v>
      </c>
      <c r="I105" s="172" t="s">
        <v>37</v>
      </c>
      <c r="J105" s="172" t="s">
        <v>203</v>
      </c>
      <c r="K105" s="172" t="s">
        <v>203</v>
      </c>
      <c r="L105" s="172" t="s">
        <v>37</v>
      </c>
      <c r="M105" s="173" t="n">
        <v>22</v>
      </c>
      <c r="N105" s="173">
        <f>IF(S105=0,22-SUMIF(E105:L105,"U*",$E$9:$L$9),0)</f>
        <v/>
      </c>
      <c r="O105" s="174">
        <f>(SUM(VLOOKUP(E105,$W$14:$X$20,2)*E$9,VLOOKUP(F105,$W$14:$X$20,2)*F$9,VLOOKUP(G105,$W$14:$X$20,2)*G$9,VLOOKUP(H105,$W$14:$X$20,2)*H$9,VLOOKUP(I105,$W$14:$X$20,2)*I$9,VLOOKUP(J105,$W$14:$X$20,2)*J$9,VLOOKUP(K105,$W$14:$X$20,2)*K$9,VLOOKUP(L105,$W$14:$X$20,2)*L$9))</f>
        <v/>
      </c>
      <c r="P105" s="175">
        <f>O105/N105</f>
        <v/>
      </c>
      <c r="Q105" s="173">
        <f>COUNTIF(E105:L105,"U")</f>
        <v/>
      </c>
      <c r="R105" s="173">
        <f>COUNTIF(E105:L105,"UA")</f>
        <v/>
      </c>
      <c r="S105" s="173">
        <f>COUNTIF(E105:L105,"WH")</f>
        <v/>
      </c>
      <c r="T105" s="173" t="n"/>
      <c r="U105" s="176">
        <f>IF(Q105&lt;&gt;0,"FAIL",IF(R105&gt;0,"AB",IF(S105&gt;0,"WH","PASS")))</f>
        <v/>
      </c>
    </row>
    <row r="106" spans="1:24">
      <c r="A106" s="492" t="n">
        <v>97</v>
      </c>
      <c r="B106" s="493" t="n">
        <v>113215104098</v>
      </c>
      <c r="C106" s="493" t="s">
        <v>37</v>
      </c>
      <c r="D106" s="479" t="s">
        <v>325</v>
      </c>
      <c r="E106" s="172" t="s">
        <v>208</v>
      </c>
      <c r="F106" s="172" t="s">
        <v>205</v>
      </c>
      <c r="G106" s="172" t="s">
        <v>208</v>
      </c>
      <c r="H106" s="172" t="s">
        <v>208</v>
      </c>
      <c r="I106" s="172" t="s">
        <v>208</v>
      </c>
      <c r="J106" s="172" t="s">
        <v>203</v>
      </c>
      <c r="K106" s="172" t="s">
        <v>203</v>
      </c>
      <c r="L106" s="172" t="s">
        <v>208</v>
      </c>
      <c r="M106" s="173" t="n">
        <v>22</v>
      </c>
      <c r="N106" s="173">
        <f>IF(S106=0,22-SUMIF(E106:L106,"U*",$E$9:$L$9),0)</f>
        <v/>
      </c>
      <c r="O106" s="174">
        <f>(SUM(VLOOKUP(E106,$W$14:$X$20,2)*E$9,VLOOKUP(F106,$W$14:$X$20,2)*F$9,VLOOKUP(G106,$W$14:$X$20,2)*G$9,VLOOKUP(H106,$W$14:$X$20,2)*H$9,VLOOKUP(I106,$W$14:$X$20,2)*I$9,VLOOKUP(J106,$W$14:$X$20,2)*J$9,VLOOKUP(K106,$W$14:$X$20,2)*K$9,VLOOKUP(L106,$W$14:$X$20,2)*L$9))</f>
        <v/>
      </c>
      <c r="P106" s="175">
        <f>O106/N106</f>
        <v/>
      </c>
      <c r="Q106" s="173">
        <f>COUNTIF(E106:L106,"U")</f>
        <v/>
      </c>
      <c r="R106" s="173">
        <f>COUNTIF(E106:L106,"UA")</f>
        <v/>
      </c>
      <c r="S106" s="173">
        <f>COUNTIF(E106:L106,"WH")</f>
        <v/>
      </c>
      <c r="T106" s="173" t="n"/>
      <c r="U106" s="176">
        <f>IF(Q106&lt;&gt;0,"FAIL",IF(R106&gt;0,"AB",IF(S106&gt;0,"WH","PASS")))</f>
        <v/>
      </c>
    </row>
    <row r="107" spans="1:24">
      <c r="A107" s="492" t="n">
        <v>98</v>
      </c>
      <c r="B107" s="473" t="n">
        <v>113215104099</v>
      </c>
      <c r="C107" s="475" t="s">
        <v>36</v>
      </c>
      <c r="D107" s="181" t="s">
        <v>232</v>
      </c>
      <c r="E107" s="172" t="s">
        <v>208</v>
      </c>
      <c r="F107" s="172" t="s">
        <v>205</v>
      </c>
      <c r="G107" s="172" t="s">
        <v>208</v>
      </c>
      <c r="H107" s="172" t="s">
        <v>208</v>
      </c>
      <c r="I107" s="172" t="s">
        <v>208</v>
      </c>
      <c r="J107" s="172" t="s">
        <v>203</v>
      </c>
      <c r="K107" s="172" t="s">
        <v>203</v>
      </c>
      <c r="L107" s="172" t="s">
        <v>38</v>
      </c>
      <c r="M107" s="173" t="n">
        <v>22</v>
      </c>
      <c r="N107" s="173">
        <f>IF(S107=0,22-SUMIF(E107:L107,"U*",$E$9:$L$9),0)</f>
        <v/>
      </c>
      <c r="O107" s="174">
        <f>(SUM(VLOOKUP(E107,$W$14:$X$20,2)*E$9,VLOOKUP(F107,$W$14:$X$20,2)*F$9,VLOOKUP(G107,$W$14:$X$20,2)*G$9,VLOOKUP(H107,$W$14:$X$20,2)*H$9,VLOOKUP(I107,$W$14:$X$20,2)*I$9,VLOOKUP(J107,$W$14:$X$20,2)*J$9,VLOOKUP(K107,$W$14:$X$20,2)*K$9,VLOOKUP(L107,$W$14:$X$20,2)*L$9))</f>
        <v/>
      </c>
      <c r="P107" s="175">
        <f>O107/N107</f>
        <v/>
      </c>
      <c r="Q107" s="173">
        <f>COUNTIF(E107:L107,"U")</f>
        <v/>
      </c>
      <c r="R107" s="173">
        <f>COUNTIF(E107:L107,"UA")</f>
        <v/>
      </c>
      <c r="S107" s="173">
        <f>COUNTIF(E107:L107,"WH")</f>
        <v/>
      </c>
      <c r="T107" s="172" t="n"/>
      <c r="U107" s="176">
        <f>IF(Q107&lt;&gt;0,"FAIL",IF(R107&gt;0,"AB",IF(S107&gt;0,"WH","PASS")))</f>
        <v/>
      </c>
    </row>
    <row customHeight="1" ht="25.5" r="108" s="333" spans="1:24">
      <c r="A108" s="492" t="n">
        <v>99</v>
      </c>
      <c r="B108" s="473" t="n">
        <v>113215104100</v>
      </c>
      <c r="C108" s="475" t="s">
        <v>36</v>
      </c>
      <c r="D108" s="301" t="s">
        <v>233</v>
      </c>
      <c r="E108" s="172" t="s">
        <v>38</v>
      </c>
      <c r="F108" s="172" t="s">
        <v>206</v>
      </c>
      <c r="G108" s="172" t="s">
        <v>38</v>
      </c>
      <c r="H108" s="172" t="s">
        <v>38</v>
      </c>
      <c r="I108" s="172" t="s">
        <v>36</v>
      </c>
      <c r="J108" s="172" t="s">
        <v>203</v>
      </c>
      <c r="K108" s="172" t="s">
        <v>203</v>
      </c>
      <c r="L108" s="172" t="s">
        <v>36</v>
      </c>
      <c r="M108" s="173" t="n">
        <v>22</v>
      </c>
      <c r="N108" s="173">
        <f>IF(S108=0,22-SUMIF(E108:L108,"U*",$E$9:$L$9),0)</f>
        <v/>
      </c>
      <c r="O108" s="174">
        <f>(SUM(VLOOKUP(E108,$W$14:$X$20,2)*E$9,VLOOKUP(F108,$W$14:$X$20,2)*F$9,VLOOKUP(G108,$W$14:$X$20,2)*G$9,VLOOKUP(H108,$W$14:$X$20,2)*H$9,VLOOKUP(I108,$W$14:$X$20,2)*I$9,VLOOKUP(J108,$W$14:$X$20,2)*J$9,VLOOKUP(K108,$W$14:$X$20,2)*K$9,VLOOKUP(L108,$W$14:$X$20,2)*L$9))</f>
        <v/>
      </c>
      <c r="P108" s="175">
        <f>O108/N108</f>
        <v/>
      </c>
      <c r="Q108" s="173">
        <f>COUNTIF(E108:L108,"U")</f>
        <v/>
      </c>
      <c r="R108" s="173">
        <f>COUNTIF(E108:L108,"UA")</f>
        <v/>
      </c>
      <c r="S108" s="173">
        <f>COUNTIF(E108:L108,"WH")</f>
        <v/>
      </c>
      <c r="T108" s="173" t="n"/>
      <c r="U108" s="176">
        <f>IF(Q108&lt;&gt;0,"FAIL",IF(R108&gt;0,"AB",IF(S108&gt;0,"WH","PASS")))</f>
        <v/>
      </c>
    </row>
    <row customHeight="1" ht="25.5" r="109" s="333" spans="1:24">
      <c r="A109" s="492" t="n">
        <v>100</v>
      </c>
      <c r="B109" s="473" t="n">
        <v>113215104101</v>
      </c>
      <c r="C109" s="475" t="s">
        <v>36</v>
      </c>
      <c r="D109" s="301" t="s">
        <v>234</v>
      </c>
      <c r="E109" s="172" t="s">
        <v>206</v>
      </c>
      <c r="F109" s="172" t="s">
        <v>38</v>
      </c>
      <c r="G109" s="172" t="s">
        <v>208</v>
      </c>
      <c r="H109" s="172" t="s">
        <v>206</v>
      </c>
      <c r="I109" s="172" t="s">
        <v>38</v>
      </c>
      <c r="J109" s="172" t="s">
        <v>203</v>
      </c>
      <c r="K109" s="172" t="s">
        <v>203</v>
      </c>
      <c r="L109" s="172" t="s">
        <v>208</v>
      </c>
      <c r="M109" s="173" t="n">
        <v>22</v>
      </c>
      <c r="N109" s="173">
        <f>IF(S109=0,22-SUMIF(E109:L109,"U*",$E$9:$L$9),0)</f>
        <v/>
      </c>
      <c r="O109" s="174">
        <f>(SUM(VLOOKUP(E109,$W$14:$X$20,2)*E$9,VLOOKUP(F109,$W$14:$X$20,2)*F$9,VLOOKUP(G109,$W$14:$X$20,2)*G$9,VLOOKUP(H109,$W$14:$X$20,2)*H$9,VLOOKUP(I109,$W$14:$X$20,2)*I$9,VLOOKUP(J109,$W$14:$X$20,2)*J$9,VLOOKUP(K109,$W$14:$X$20,2)*K$9,VLOOKUP(L109,$W$14:$X$20,2)*L$9))</f>
        <v/>
      </c>
      <c r="P109" s="175">
        <f>O109/N109</f>
        <v/>
      </c>
      <c r="Q109" s="173">
        <f>COUNTIF(E109:L109,"U")</f>
        <v/>
      </c>
      <c r="R109" s="173">
        <f>COUNTIF(E109:L109,"UA")</f>
        <v/>
      </c>
      <c r="S109" s="173">
        <f>COUNTIF(E109:L109,"WH")</f>
        <v/>
      </c>
      <c r="T109" s="173" t="n"/>
      <c r="U109" s="176">
        <f>IF(Q109&lt;&gt;0,"FAIL",IF(R109&gt;0,"AB",IF(S109&gt;0,"WH","PASS")))</f>
        <v/>
      </c>
    </row>
    <row r="110" spans="1:24">
      <c r="A110" s="492" t="n">
        <v>101</v>
      </c>
      <c r="B110" s="475" t="n">
        <v>113215104102</v>
      </c>
      <c r="C110" s="475" t="s">
        <v>36</v>
      </c>
      <c r="D110" s="181" t="s">
        <v>235</v>
      </c>
      <c r="E110" s="172" t="s">
        <v>37</v>
      </c>
      <c r="F110" s="172" t="s">
        <v>38</v>
      </c>
      <c r="G110" s="172" t="s">
        <v>38</v>
      </c>
      <c r="H110" s="172" t="s">
        <v>38</v>
      </c>
      <c r="I110" s="172" t="s">
        <v>37</v>
      </c>
      <c r="J110" s="172" t="s">
        <v>203</v>
      </c>
      <c r="K110" s="172" t="s">
        <v>203</v>
      </c>
      <c r="L110" s="172" t="s">
        <v>38</v>
      </c>
      <c r="M110" s="173" t="n">
        <v>22</v>
      </c>
      <c r="N110" s="173">
        <f>IF(S110=0,22-SUMIF(E110:L110,"U*",$E$9:$L$9),0)</f>
        <v/>
      </c>
      <c r="O110" s="174">
        <f>(SUM(VLOOKUP(E110,$W$14:$X$20,2)*E$9,VLOOKUP(F110,$W$14:$X$20,2)*F$9,VLOOKUP(G110,$W$14:$X$20,2)*G$9,VLOOKUP(H110,$W$14:$X$20,2)*H$9,VLOOKUP(I110,$W$14:$X$20,2)*I$9,VLOOKUP(J110,$W$14:$X$20,2)*J$9,VLOOKUP(K110,$W$14:$X$20,2)*K$9,VLOOKUP(L110,$W$14:$X$20,2)*L$9))</f>
        <v/>
      </c>
      <c r="P110" s="175">
        <f>O110/N110</f>
        <v/>
      </c>
      <c r="Q110" s="173">
        <f>COUNTIF(E110:L110,"U")</f>
        <v/>
      </c>
      <c r="R110" s="173">
        <f>COUNTIF(E110:L110,"UA")</f>
        <v/>
      </c>
      <c r="S110" s="173">
        <f>COUNTIF(E110:L110,"WH")</f>
        <v/>
      </c>
      <c r="T110" s="172" t="n"/>
      <c r="U110" s="176">
        <f>IF(Q110&lt;&gt;0,"FAIL",IF(R110&gt;0,"AB",IF(S110&gt;0,"WH","PASS")))</f>
        <v/>
      </c>
    </row>
    <row r="111" spans="1:24">
      <c r="A111" s="492" t="n">
        <v>102</v>
      </c>
      <c r="B111" s="478" t="n">
        <v>113215104103</v>
      </c>
      <c r="C111" s="478" t="s">
        <v>38</v>
      </c>
      <c r="D111" s="140" t="s">
        <v>394</v>
      </c>
      <c r="E111" s="172" t="s">
        <v>37</v>
      </c>
      <c r="F111" s="172" t="s">
        <v>38</v>
      </c>
      <c r="G111" s="172" t="s">
        <v>208</v>
      </c>
      <c r="H111" s="172" t="s">
        <v>38</v>
      </c>
      <c r="I111" s="172" t="s">
        <v>38</v>
      </c>
      <c r="J111" s="172" t="s">
        <v>203</v>
      </c>
      <c r="K111" s="172" t="s">
        <v>203</v>
      </c>
      <c r="L111" s="172" t="s">
        <v>37</v>
      </c>
      <c r="M111" s="173" t="n">
        <v>22</v>
      </c>
      <c r="N111" s="173">
        <f>IF(S111=0,22-SUMIF(E111:L111,"U*",$E$9:$L$9),0)</f>
        <v/>
      </c>
      <c r="O111" s="174">
        <f>(SUM(VLOOKUP(E111,$W$14:$X$20,2)*E$9,VLOOKUP(F111,$W$14:$X$20,2)*F$9,VLOOKUP(G111,$W$14:$X$20,2)*G$9,VLOOKUP(H111,$W$14:$X$20,2)*H$9,VLOOKUP(I111,$W$14:$X$20,2)*I$9,VLOOKUP(J111,$W$14:$X$20,2)*J$9,VLOOKUP(K111,$W$14:$X$20,2)*K$9,VLOOKUP(L111,$W$14:$X$20,2)*L$9))</f>
        <v/>
      </c>
      <c r="P111" s="175">
        <f>O111/N111</f>
        <v/>
      </c>
      <c r="Q111" s="173">
        <f>COUNTIF(E111:L111,"U")</f>
        <v/>
      </c>
      <c r="R111" s="173">
        <f>COUNTIF(E111:L111,"UA")</f>
        <v/>
      </c>
      <c r="S111" s="173">
        <f>COUNTIF(E111:L111,"WH")</f>
        <v/>
      </c>
      <c r="T111" s="173" t="n"/>
      <c r="U111" s="176">
        <f>IF(Q111&lt;&gt;0,"FAIL",IF(R111&gt;0,"AB",IF(S111&gt;0,"WH","PASS")))</f>
        <v/>
      </c>
    </row>
    <row r="112" spans="1:24">
      <c r="A112" s="492" t="n">
        <v>103</v>
      </c>
      <c r="B112" s="473" t="n">
        <v>113215104104</v>
      </c>
      <c r="C112" s="475" t="s">
        <v>36</v>
      </c>
      <c r="D112" s="301" t="s">
        <v>236</v>
      </c>
      <c r="E112" s="172" t="s">
        <v>38</v>
      </c>
      <c r="F112" s="172" t="s">
        <v>38</v>
      </c>
      <c r="G112" s="172" t="s">
        <v>206</v>
      </c>
      <c r="H112" s="172" t="s">
        <v>206</v>
      </c>
      <c r="I112" s="172" t="s">
        <v>208</v>
      </c>
      <c r="J112" s="172" t="s">
        <v>203</v>
      </c>
      <c r="K112" s="172" t="s">
        <v>203</v>
      </c>
      <c r="L112" s="172" t="s">
        <v>38</v>
      </c>
      <c r="M112" s="173" t="n">
        <v>22</v>
      </c>
      <c r="N112" s="173">
        <f>IF(S112=0,22-SUMIF(E112:L112,"U*",$E$9:$L$9),0)</f>
        <v/>
      </c>
      <c r="O112" s="174">
        <f>(SUM(VLOOKUP(E112,$W$14:$X$20,2)*E$9,VLOOKUP(F112,$W$14:$X$20,2)*F$9,VLOOKUP(G112,$W$14:$X$20,2)*G$9,VLOOKUP(H112,$W$14:$X$20,2)*H$9,VLOOKUP(I112,$W$14:$X$20,2)*I$9,VLOOKUP(J112,$W$14:$X$20,2)*J$9,VLOOKUP(K112,$W$14:$X$20,2)*K$9,VLOOKUP(L112,$W$14:$X$20,2)*L$9))</f>
        <v/>
      </c>
      <c r="P112" s="175">
        <f>O112/N112</f>
        <v/>
      </c>
      <c r="Q112" s="173">
        <f>COUNTIF(E112:L112,"U")</f>
        <v/>
      </c>
      <c r="R112" s="173">
        <f>COUNTIF(E112:L112,"UA")</f>
        <v/>
      </c>
      <c r="S112" s="173">
        <f>COUNTIF(E112:L112,"WH")</f>
        <v/>
      </c>
      <c r="T112" s="173" t="n"/>
      <c r="U112" s="176">
        <f>IF(Q112&lt;&gt;0,"FAIL",IF(R112&gt;0,"AB",IF(S112&gt;0,"WH","PASS")))</f>
        <v/>
      </c>
    </row>
    <row r="113" spans="1:24">
      <c r="A113" s="492" t="n">
        <v>104</v>
      </c>
      <c r="B113" s="473" t="n">
        <v>113215104105</v>
      </c>
      <c r="C113" s="475" t="s">
        <v>36</v>
      </c>
      <c r="D113" s="181" t="s">
        <v>237</v>
      </c>
      <c r="E113" s="172" t="s">
        <v>206</v>
      </c>
      <c r="F113" s="172" t="s">
        <v>208</v>
      </c>
      <c r="G113" s="172" t="s">
        <v>206</v>
      </c>
      <c r="H113" s="172" t="s">
        <v>206</v>
      </c>
      <c r="I113" s="172" t="s">
        <v>208</v>
      </c>
      <c r="J113" s="172" t="s">
        <v>36</v>
      </c>
      <c r="K113" s="172" t="s">
        <v>37</v>
      </c>
      <c r="L113" s="172" t="s">
        <v>206</v>
      </c>
      <c r="M113" s="173" t="n">
        <v>22</v>
      </c>
      <c r="N113" s="173">
        <f>IF(S113=0,22-SUMIF(E113:L113,"U*",$E$9:$L$9),0)</f>
        <v/>
      </c>
      <c r="O113" s="174">
        <f>(SUM(VLOOKUP(E113,$W$14:$X$20,2)*E$9,VLOOKUP(F113,$W$14:$X$20,2)*F$9,VLOOKUP(G113,$W$14:$X$20,2)*G$9,VLOOKUP(H113,$W$14:$X$20,2)*H$9,VLOOKUP(I113,$W$14:$X$20,2)*I$9,VLOOKUP(J113,$W$14:$X$20,2)*J$9,VLOOKUP(K113,$W$14:$X$20,2)*K$9,VLOOKUP(L113,$W$14:$X$20,2)*L$9))</f>
        <v/>
      </c>
      <c r="P113" s="175">
        <f>O113/N113</f>
        <v/>
      </c>
      <c r="Q113" s="173">
        <f>COUNTIF(E113:L113,"U")</f>
        <v/>
      </c>
      <c r="R113" s="173">
        <f>COUNTIF(E113:L113,"UA")</f>
        <v/>
      </c>
      <c r="S113" s="173">
        <f>COUNTIF(E113:L113,"WH")</f>
        <v/>
      </c>
      <c r="T113" s="172" t="n"/>
      <c r="U113" s="176">
        <f>IF(Q113&lt;&gt;0,"FAIL",IF(R113&gt;0,"AB",IF(S113&gt;0,"WH","PASS")))</f>
        <v/>
      </c>
    </row>
    <row r="114" spans="1:24">
      <c r="A114" s="492" t="n">
        <v>105</v>
      </c>
      <c r="B114" s="478" t="n">
        <v>113215104106</v>
      </c>
      <c r="C114" s="478" t="s">
        <v>38</v>
      </c>
      <c r="D114" s="140" t="s">
        <v>395</v>
      </c>
      <c r="E114" s="172" t="s">
        <v>37</v>
      </c>
      <c r="F114" s="172" t="s">
        <v>37</v>
      </c>
      <c r="G114" s="172" t="s">
        <v>38</v>
      </c>
      <c r="H114" s="172" t="s">
        <v>208</v>
      </c>
      <c r="I114" s="172" t="s">
        <v>38</v>
      </c>
      <c r="J114" s="172" t="s">
        <v>203</v>
      </c>
      <c r="K114" s="172" t="s">
        <v>203</v>
      </c>
      <c r="L114" s="172" t="s">
        <v>37</v>
      </c>
      <c r="M114" s="173" t="n">
        <v>22</v>
      </c>
      <c r="N114" s="173">
        <f>IF(S114=0,22-SUMIF(E114:L114,"U*",$E$9:$L$9),0)</f>
        <v/>
      </c>
      <c r="O114" s="174">
        <f>(SUM(VLOOKUP(E114,$W$14:$X$20,2)*E$9,VLOOKUP(F114,$W$14:$X$20,2)*F$9,VLOOKUP(G114,$W$14:$X$20,2)*G$9,VLOOKUP(H114,$W$14:$X$20,2)*H$9,VLOOKUP(I114,$W$14:$X$20,2)*I$9,VLOOKUP(J114,$W$14:$X$20,2)*J$9,VLOOKUP(K114,$W$14:$X$20,2)*K$9,VLOOKUP(L114,$W$14:$X$20,2)*L$9))</f>
        <v/>
      </c>
      <c r="P114" s="175">
        <f>O114/N114</f>
        <v/>
      </c>
      <c r="Q114" s="173">
        <f>COUNTIF(E114:L114,"U")</f>
        <v/>
      </c>
      <c r="R114" s="173">
        <f>COUNTIF(E114:L114,"UA")</f>
        <v/>
      </c>
      <c r="S114" s="173">
        <f>COUNTIF(E114:L114,"WH")</f>
        <v/>
      </c>
      <c r="T114" s="173" t="n"/>
      <c r="U114" s="176">
        <f>IF(Q114&lt;&gt;0,"FAIL",IF(R114&gt;0,"AB",IF(S114&gt;0,"WH","PASS")))</f>
        <v/>
      </c>
    </row>
    <row r="115" spans="1:24">
      <c r="A115" s="492" t="n">
        <v>106</v>
      </c>
      <c r="B115" s="475" t="n">
        <v>113215104107</v>
      </c>
      <c r="C115" s="475" t="s">
        <v>36</v>
      </c>
      <c r="D115" s="301" t="s">
        <v>238</v>
      </c>
      <c r="E115" s="172" t="s">
        <v>38</v>
      </c>
      <c r="F115" s="172" t="s">
        <v>36</v>
      </c>
      <c r="G115" s="172" t="s">
        <v>38</v>
      </c>
      <c r="H115" s="172" t="s">
        <v>38</v>
      </c>
      <c r="I115" s="172" t="s">
        <v>37</v>
      </c>
      <c r="J115" s="172" t="s">
        <v>203</v>
      </c>
      <c r="K115" s="172" t="s">
        <v>203</v>
      </c>
      <c r="L115" s="172" t="s">
        <v>37</v>
      </c>
      <c r="M115" s="173" t="n">
        <v>22</v>
      </c>
      <c r="N115" s="173">
        <f>IF(S115=0,22-SUMIF(E115:L115,"U*",$E$9:$L$9),0)</f>
        <v/>
      </c>
      <c r="O115" s="174">
        <f>(SUM(VLOOKUP(E115,$W$14:$X$20,2)*E$9,VLOOKUP(F115,$W$14:$X$20,2)*F$9,VLOOKUP(G115,$W$14:$X$20,2)*G$9,VLOOKUP(H115,$W$14:$X$20,2)*H$9,VLOOKUP(I115,$W$14:$X$20,2)*I$9,VLOOKUP(J115,$W$14:$X$20,2)*J$9,VLOOKUP(K115,$W$14:$X$20,2)*K$9,VLOOKUP(L115,$W$14:$X$20,2)*L$9))</f>
        <v/>
      </c>
      <c r="P115" s="175">
        <f>O115/N115</f>
        <v/>
      </c>
      <c r="Q115" s="173">
        <f>COUNTIF(E115:L115,"U")</f>
        <v/>
      </c>
      <c r="R115" s="173">
        <f>COUNTIF(E115:L115,"UA")</f>
        <v/>
      </c>
      <c r="S115" s="173">
        <f>COUNTIF(E115:L115,"WH")</f>
        <v/>
      </c>
      <c r="T115" s="173" t="n"/>
      <c r="U115" s="176">
        <f>IF(Q115&lt;&gt;0,"FAIL",IF(R115&gt;0,"AB",IF(S115&gt;0,"WH","PASS")))</f>
        <v/>
      </c>
    </row>
    <row r="116" spans="1:24">
      <c r="A116" s="492" t="n">
        <v>107</v>
      </c>
      <c r="B116" s="478" t="n">
        <v>113215104108</v>
      </c>
      <c r="C116" s="478" t="s">
        <v>38</v>
      </c>
      <c r="D116" s="140" t="s">
        <v>396</v>
      </c>
      <c r="E116" s="172" t="s">
        <v>38</v>
      </c>
      <c r="F116" s="172" t="s">
        <v>38</v>
      </c>
      <c r="G116" s="172" t="s">
        <v>38</v>
      </c>
      <c r="H116" s="172" t="s">
        <v>208</v>
      </c>
      <c r="I116" s="172" t="s">
        <v>37</v>
      </c>
      <c r="J116" s="172" t="s">
        <v>203</v>
      </c>
      <c r="K116" s="172" t="s">
        <v>203</v>
      </c>
      <c r="L116" s="172" t="s">
        <v>37</v>
      </c>
      <c r="M116" s="173" t="n">
        <v>22</v>
      </c>
      <c r="N116" s="173">
        <f>IF(S116=0,22-SUMIF(E116:L116,"U*",$E$9:$L$9),0)</f>
        <v/>
      </c>
      <c r="O116" s="174">
        <f>(SUM(VLOOKUP(E116,$W$14:$X$20,2)*E$9,VLOOKUP(F116,$W$14:$X$20,2)*F$9,VLOOKUP(G116,$W$14:$X$20,2)*G$9,VLOOKUP(H116,$W$14:$X$20,2)*H$9,VLOOKUP(I116,$W$14:$X$20,2)*I$9,VLOOKUP(J116,$W$14:$X$20,2)*J$9,VLOOKUP(K116,$W$14:$X$20,2)*K$9,VLOOKUP(L116,$W$14:$X$20,2)*L$9))</f>
        <v/>
      </c>
      <c r="P116" s="175">
        <f>O116/N116</f>
        <v/>
      </c>
      <c r="Q116" s="173">
        <f>COUNTIF(E116:L116,"U")</f>
        <v/>
      </c>
      <c r="R116" s="173">
        <f>COUNTIF(E116:L116,"UA")</f>
        <v/>
      </c>
      <c r="S116" s="173">
        <f>COUNTIF(E116:L116,"WH")</f>
        <v/>
      </c>
      <c r="T116" s="172" t="n"/>
      <c r="U116" s="176">
        <f>IF(Q116&lt;&gt;0,"FAIL",IF(R116&gt;0,"AB",IF(S116&gt;0,"WH","PASS")))</f>
        <v/>
      </c>
    </row>
    <row r="117" spans="1:24">
      <c r="A117" s="492" t="n">
        <v>108</v>
      </c>
      <c r="B117" s="475" t="n">
        <v>113215104109</v>
      </c>
      <c r="C117" s="475" t="s">
        <v>36</v>
      </c>
      <c r="D117" s="301" t="s">
        <v>239</v>
      </c>
      <c r="E117" s="172" t="s">
        <v>36</v>
      </c>
      <c r="F117" s="172" t="s">
        <v>37</v>
      </c>
      <c r="G117" s="172" t="s">
        <v>38</v>
      </c>
      <c r="H117" s="172" t="s">
        <v>36</v>
      </c>
      <c r="I117" s="172" t="s">
        <v>208</v>
      </c>
      <c r="J117" s="172" t="s">
        <v>203</v>
      </c>
      <c r="K117" s="172" t="s">
        <v>203</v>
      </c>
      <c r="L117" s="172" t="s">
        <v>36</v>
      </c>
      <c r="M117" s="173" t="n">
        <v>22</v>
      </c>
      <c r="N117" s="173">
        <f>IF(S117=0,22-SUMIF(E117:L117,"U*",$E$9:$L$9),0)</f>
        <v/>
      </c>
      <c r="O117" s="174">
        <f>(SUM(VLOOKUP(E117,$W$14:$X$20,2)*E$9,VLOOKUP(F117,$W$14:$X$20,2)*F$9,VLOOKUP(G117,$W$14:$X$20,2)*G$9,VLOOKUP(H117,$W$14:$X$20,2)*H$9,VLOOKUP(I117,$W$14:$X$20,2)*I$9,VLOOKUP(J117,$W$14:$X$20,2)*J$9,VLOOKUP(K117,$W$14:$X$20,2)*K$9,VLOOKUP(L117,$W$14:$X$20,2)*L$9))</f>
        <v/>
      </c>
      <c r="P117" s="175">
        <f>O117/N117</f>
        <v/>
      </c>
      <c r="Q117" s="173">
        <f>COUNTIF(E117:L117,"U")</f>
        <v/>
      </c>
      <c r="R117" s="173">
        <f>COUNTIF(E117:L117,"UA")</f>
        <v/>
      </c>
      <c r="S117" s="173">
        <f>COUNTIF(E117:L117,"WH")</f>
        <v/>
      </c>
      <c r="T117" s="173" t="n"/>
      <c r="U117" s="176">
        <f>IF(Q117&lt;&gt;0,"FAIL",IF(R117&gt;0,"AB",IF(S117&gt;0,"WH","PASS")))</f>
        <v/>
      </c>
    </row>
    <row r="118" spans="1:24">
      <c r="A118" s="492" t="n">
        <v>109</v>
      </c>
      <c r="B118" s="475" t="n">
        <v>113215104111</v>
      </c>
      <c r="C118" s="475" t="s">
        <v>36</v>
      </c>
      <c r="D118" s="301" t="s">
        <v>240</v>
      </c>
      <c r="E118" s="172" t="s">
        <v>36</v>
      </c>
      <c r="F118" s="172" t="s">
        <v>36</v>
      </c>
      <c r="G118" s="172" t="s">
        <v>208</v>
      </c>
      <c r="H118" s="172" t="s">
        <v>36</v>
      </c>
      <c r="I118" s="172" t="s">
        <v>37</v>
      </c>
      <c r="J118" s="172" t="s">
        <v>203</v>
      </c>
      <c r="K118" s="172" t="s">
        <v>203</v>
      </c>
      <c r="L118" s="172" t="s">
        <v>36</v>
      </c>
      <c r="M118" s="173" t="n">
        <v>22</v>
      </c>
      <c r="N118" s="173">
        <f>IF(S118=0,22-SUMIF(E118:L118,"U*",$E$9:$L$9),0)</f>
        <v/>
      </c>
      <c r="O118" s="174">
        <f>(SUM(VLOOKUP(E118,$W$14:$X$20,2)*E$9,VLOOKUP(F118,$W$14:$X$20,2)*F$9,VLOOKUP(G118,$W$14:$X$20,2)*G$9,VLOOKUP(H118,$W$14:$X$20,2)*H$9,VLOOKUP(I118,$W$14:$X$20,2)*I$9,VLOOKUP(J118,$W$14:$X$20,2)*J$9,VLOOKUP(K118,$W$14:$X$20,2)*K$9,VLOOKUP(L118,$W$14:$X$20,2)*L$9))</f>
        <v/>
      </c>
      <c r="P118" s="175">
        <f>O118/N118</f>
        <v/>
      </c>
      <c r="Q118" s="173">
        <f>COUNTIF(E118:L118,"U")</f>
        <v/>
      </c>
      <c r="R118" s="173">
        <f>COUNTIF(E118:L118,"UA")</f>
        <v/>
      </c>
      <c r="S118" s="173">
        <f>COUNTIF(E118:L118,"WH")</f>
        <v/>
      </c>
      <c r="T118" s="173" t="n"/>
      <c r="U118" s="176">
        <f>IF(Q118&lt;&gt;0,"FAIL",IF(R118&gt;0,"AB",IF(S118&gt;0,"WH","PASS")))</f>
        <v/>
      </c>
    </row>
    <row r="119" spans="1:24">
      <c r="A119" s="492" t="n">
        <v>110</v>
      </c>
      <c r="B119" s="493" t="n">
        <v>113215104112</v>
      </c>
      <c r="C119" s="493" t="s">
        <v>37</v>
      </c>
      <c r="D119" s="480" t="s">
        <v>326</v>
      </c>
      <c r="E119" s="172" t="s">
        <v>37</v>
      </c>
      <c r="F119" s="172" t="s">
        <v>37</v>
      </c>
      <c r="G119" s="172" t="s">
        <v>37</v>
      </c>
      <c r="H119" s="172" t="s">
        <v>37</v>
      </c>
      <c r="I119" s="172" t="s">
        <v>38</v>
      </c>
      <c r="J119" s="172" t="s">
        <v>203</v>
      </c>
      <c r="K119" s="172" t="s">
        <v>203</v>
      </c>
      <c r="L119" s="172" t="s">
        <v>37</v>
      </c>
      <c r="M119" s="173" t="n">
        <v>22</v>
      </c>
      <c r="N119" s="173">
        <f>IF(S119=0,22-SUMIF(E119:L119,"U*",$E$9:$L$9),0)</f>
        <v/>
      </c>
      <c r="O119" s="174">
        <f>(SUM(VLOOKUP(E119,$W$14:$X$20,2)*E$9,VLOOKUP(F119,$W$14:$X$20,2)*F$9,VLOOKUP(G119,$W$14:$X$20,2)*G$9,VLOOKUP(H119,$W$14:$X$20,2)*H$9,VLOOKUP(I119,$W$14:$X$20,2)*I$9,VLOOKUP(J119,$W$14:$X$20,2)*J$9,VLOOKUP(K119,$W$14:$X$20,2)*K$9,VLOOKUP(L119,$W$14:$X$20,2)*L$9))</f>
        <v/>
      </c>
      <c r="P119" s="175">
        <f>O119/N119</f>
        <v/>
      </c>
      <c r="Q119" s="173">
        <f>COUNTIF(E119:L119,"U")</f>
        <v/>
      </c>
      <c r="R119" s="173">
        <f>COUNTIF(E119:L119,"UA")</f>
        <v/>
      </c>
      <c r="S119" s="173">
        <f>COUNTIF(E119:L119,"WH")</f>
        <v/>
      </c>
      <c r="T119" s="172" t="n"/>
      <c r="U119" s="176">
        <f>IF(Q119&lt;&gt;0,"FAIL",IF(R119&gt;0,"AB",IF(S119&gt;0,"WH","PASS")))</f>
        <v/>
      </c>
    </row>
    <row customHeight="1" ht="25.5" r="120" s="333" spans="1:24">
      <c r="A120" s="492" t="n">
        <v>111</v>
      </c>
      <c r="B120" s="475" t="n">
        <v>113215104113</v>
      </c>
      <c r="C120" s="475" t="s">
        <v>36</v>
      </c>
      <c r="D120" s="301" t="s">
        <v>241</v>
      </c>
      <c r="E120" s="172" t="s">
        <v>38</v>
      </c>
      <c r="F120" s="172" t="s">
        <v>36</v>
      </c>
      <c r="G120" s="172" t="s">
        <v>38</v>
      </c>
      <c r="H120" s="172" t="s">
        <v>37</v>
      </c>
      <c r="I120" s="172" t="s">
        <v>208</v>
      </c>
      <c r="J120" s="172" t="s">
        <v>203</v>
      </c>
      <c r="K120" s="172" t="s">
        <v>203</v>
      </c>
      <c r="L120" s="172" t="s">
        <v>37</v>
      </c>
      <c r="M120" s="173" t="n">
        <v>22</v>
      </c>
      <c r="N120" s="173">
        <f>IF(S120=0,22-SUMIF(E120:L120,"U*",$E$9:$L$9),0)</f>
        <v/>
      </c>
      <c r="O120" s="174">
        <f>(SUM(VLOOKUP(E120,$W$14:$X$20,2)*E$9,VLOOKUP(F120,$W$14:$X$20,2)*F$9,VLOOKUP(G120,$W$14:$X$20,2)*G$9,VLOOKUP(H120,$W$14:$X$20,2)*H$9,VLOOKUP(I120,$W$14:$X$20,2)*I$9,VLOOKUP(J120,$W$14:$X$20,2)*J$9,VLOOKUP(K120,$W$14:$X$20,2)*K$9,VLOOKUP(L120,$W$14:$X$20,2)*L$9))</f>
        <v/>
      </c>
      <c r="P120" s="175">
        <f>O120/N120</f>
        <v/>
      </c>
      <c r="Q120" s="173">
        <f>COUNTIF(E120:L120,"U")</f>
        <v/>
      </c>
      <c r="R120" s="173">
        <f>COUNTIF(E120:L120,"UA")</f>
        <v/>
      </c>
      <c r="S120" s="173">
        <f>COUNTIF(E120:L120,"WH")</f>
        <v/>
      </c>
      <c r="T120" s="173" t="n"/>
      <c r="U120" s="176">
        <f>IF(Q120&lt;&gt;0,"FAIL",IF(R120&gt;0,"AB",IF(S120&gt;0,"WH","PASS")))</f>
        <v/>
      </c>
    </row>
    <row r="121" spans="1:24">
      <c r="A121" s="492" t="n">
        <v>112</v>
      </c>
      <c r="B121" s="475" t="n">
        <v>113215104114</v>
      </c>
      <c r="C121" s="475" t="s">
        <v>36</v>
      </c>
      <c r="D121" s="301" t="s">
        <v>242</v>
      </c>
      <c r="E121" s="172" t="s">
        <v>38</v>
      </c>
      <c r="F121" s="172" t="s">
        <v>36</v>
      </c>
      <c r="G121" s="172" t="s">
        <v>206</v>
      </c>
      <c r="H121" s="172" t="s">
        <v>37</v>
      </c>
      <c r="I121" s="172" t="s">
        <v>38</v>
      </c>
      <c r="J121" s="172" t="s">
        <v>203</v>
      </c>
      <c r="K121" s="172" t="s">
        <v>203</v>
      </c>
      <c r="L121" s="172" t="s">
        <v>38</v>
      </c>
      <c r="M121" s="173" t="n">
        <v>22</v>
      </c>
      <c r="N121" s="173">
        <f>IF(S121=0,22-SUMIF(E121:L121,"U*",$E$9:$L$9),0)</f>
        <v/>
      </c>
      <c r="O121" s="174">
        <f>(SUM(VLOOKUP(E121,$W$14:$X$20,2)*E$9,VLOOKUP(F121,$W$14:$X$20,2)*F$9,VLOOKUP(G121,$W$14:$X$20,2)*G$9,VLOOKUP(H121,$W$14:$X$20,2)*H$9,VLOOKUP(I121,$W$14:$X$20,2)*I$9,VLOOKUP(J121,$W$14:$X$20,2)*J$9,VLOOKUP(K121,$W$14:$X$20,2)*K$9,VLOOKUP(L121,$W$14:$X$20,2)*L$9))</f>
        <v/>
      </c>
      <c r="P121" s="175">
        <f>O121/N121</f>
        <v/>
      </c>
      <c r="Q121" s="173">
        <f>COUNTIF(E121:L121,"U")</f>
        <v/>
      </c>
      <c r="R121" s="173">
        <f>COUNTIF(E121:L121,"UA")</f>
        <v/>
      </c>
      <c r="S121" s="173">
        <f>COUNTIF(E121:L121,"WH")</f>
        <v/>
      </c>
      <c r="T121" s="173" t="n"/>
      <c r="U121" s="176">
        <f>IF(Q121&lt;&gt;0,"FAIL",IF(R121&gt;0,"AB",IF(S121&gt;0,"WH","PASS")))</f>
        <v/>
      </c>
    </row>
    <row r="122" spans="1:24">
      <c r="A122" s="492" t="n">
        <v>113</v>
      </c>
      <c r="B122" s="478" t="n">
        <v>113215104115</v>
      </c>
      <c r="C122" s="478" t="s">
        <v>38</v>
      </c>
      <c r="D122" s="140" t="s">
        <v>397</v>
      </c>
      <c r="E122" s="172" t="s">
        <v>38</v>
      </c>
      <c r="F122" s="172" t="s">
        <v>36</v>
      </c>
      <c r="G122" s="172" t="s">
        <v>38</v>
      </c>
      <c r="H122" s="172" t="s">
        <v>37</v>
      </c>
      <c r="I122" s="172" t="s">
        <v>36</v>
      </c>
      <c r="J122" s="172" t="s">
        <v>203</v>
      </c>
      <c r="K122" s="172" t="s">
        <v>203</v>
      </c>
      <c r="L122" s="172" t="s">
        <v>38</v>
      </c>
      <c r="M122" s="173" t="n">
        <v>22</v>
      </c>
      <c r="N122" s="173">
        <f>IF(S122=0,22-SUMIF(E122:L122,"U*",$E$9:$L$9),0)</f>
        <v/>
      </c>
      <c r="O122" s="174">
        <f>(SUM(VLOOKUP(E122,$W$14:$X$20,2)*E$9,VLOOKUP(F122,$W$14:$X$20,2)*F$9,VLOOKUP(G122,$W$14:$X$20,2)*G$9,VLOOKUP(H122,$W$14:$X$20,2)*H$9,VLOOKUP(I122,$W$14:$X$20,2)*I$9,VLOOKUP(J122,$W$14:$X$20,2)*J$9,VLOOKUP(K122,$W$14:$X$20,2)*K$9,VLOOKUP(L122,$W$14:$X$20,2)*L$9))</f>
        <v/>
      </c>
      <c r="P122" s="175">
        <f>O122/N122</f>
        <v/>
      </c>
      <c r="Q122" s="173">
        <f>COUNTIF(E122:L122,"U")</f>
        <v/>
      </c>
      <c r="R122" s="173">
        <f>COUNTIF(E122:L122,"UA")</f>
        <v/>
      </c>
      <c r="S122" s="173">
        <f>COUNTIF(E122:L122,"WH")</f>
        <v/>
      </c>
      <c r="T122" s="172" t="n"/>
      <c r="U122" s="176">
        <f>IF(Q122&lt;&gt;0,"FAIL",IF(R122&gt;0,"AB",IF(S122&gt;0,"WH","PASS")))</f>
        <v/>
      </c>
    </row>
    <row r="123" spans="1:24">
      <c r="A123" s="492" t="n">
        <v>114</v>
      </c>
      <c r="B123" s="473" t="n">
        <v>113215104116</v>
      </c>
      <c r="C123" s="475" t="s">
        <v>36</v>
      </c>
      <c r="D123" s="181" t="s">
        <v>243</v>
      </c>
      <c r="E123" s="172" t="s">
        <v>208</v>
      </c>
      <c r="F123" s="172" t="s">
        <v>37</v>
      </c>
      <c r="G123" s="172" t="s">
        <v>205</v>
      </c>
      <c r="H123" s="172" t="s">
        <v>206</v>
      </c>
      <c r="I123" s="172" t="s">
        <v>208</v>
      </c>
      <c r="J123" s="172" t="s">
        <v>203</v>
      </c>
      <c r="K123" s="172" t="s">
        <v>203</v>
      </c>
      <c r="L123" s="172" t="s">
        <v>206</v>
      </c>
      <c r="M123" s="173" t="n">
        <v>22</v>
      </c>
      <c r="N123" s="173">
        <f>IF(S123=0,22-SUMIF(E123:L123,"U*",$E$9:$L$9),0)</f>
        <v/>
      </c>
      <c r="O123" s="174">
        <f>(SUM(VLOOKUP(E123,$W$14:$X$20,2)*E$9,VLOOKUP(F123,$W$14:$X$20,2)*F$9,VLOOKUP(G123,$W$14:$X$20,2)*G$9,VLOOKUP(H123,$W$14:$X$20,2)*H$9,VLOOKUP(I123,$W$14:$X$20,2)*I$9,VLOOKUP(J123,$W$14:$X$20,2)*J$9,VLOOKUP(K123,$W$14:$X$20,2)*K$9,VLOOKUP(L123,$W$14:$X$20,2)*L$9))</f>
        <v/>
      </c>
      <c r="P123" s="175">
        <f>O123/N123</f>
        <v/>
      </c>
      <c r="Q123" s="173">
        <f>COUNTIF(E123:L123,"U")</f>
        <v/>
      </c>
      <c r="R123" s="173">
        <f>COUNTIF(E123:L123,"UA")</f>
        <v/>
      </c>
      <c r="S123" s="173">
        <f>COUNTIF(E123:L123,"WH")</f>
        <v/>
      </c>
      <c r="T123" s="173" t="n"/>
      <c r="U123" s="176">
        <f>IF(Q123&lt;&gt;0,"FAIL",IF(R123&gt;0,"AB",IF(S123&gt;0,"WH","PASS")))</f>
        <v/>
      </c>
    </row>
    <row customHeight="1" ht="25.5" r="124" s="333" spans="1:24">
      <c r="A124" s="492" t="n">
        <v>115</v>
      </c>
      <c r="B124" s="475" t="n">
        <v>113215104117</v>
      </c>
      <c r="C124" s="475" t="s">
        <v>36</v>
      </c>
      <c r="D124" s="301" t="s">
        <v>244</v>
      </c>
      <c r="E124" s="172" t="s">
        <v>208</v>
      </c>
      <c r="F124" s="172" t="s">
        <v>36</v>
      </c>
      <c r="G124" s="172" t="s">
        <v>38</v>
      </c>
      <c r="H124" s="172" t="s">
        <v>38</v>
      </c>
      <c r="I124" s="172" t="s">
        <v>38</v>
      </c>
      <c r="J124" s="172" t="s">
        <v>203</v>
      </c>
      <c r="K124" s="172" t="s">
        <v>203</v>
      </c>
      <c r="L124" s="172" t="s">
        <v>208</v>
      </c>
      <c r="M124" s="173" t="n">
        <v>22</v>
      </c>
      <c r="N124" s="173">
        <f>IF(S124=0,22-SUMIF(E124:L124,"U*",$E$9:$L$9),0)</f>
        <v/>
      </c>
      <c r="O124" s="174">
        <f>(SUM(VLOOKUP(E124,$W$14:$X$20,2)*E$9,VLOOKUP(F124,$W$14:$X$20,2)*F$9,VLOOKUP(G124,$W$14:$X$20,2)*G$9,VLOOKUP(H124,$W$14:$X$20,2)*H$9,VLOOKUP(I124,$W$14:$X$20,2)*I$9,VLOOKUP(J124,$W$14:$X$20,2)*J$9,VLOOKUP(K124,$W$14:$X$20,2)*K$9,VLOOKUP(L124,$W$14:$X$20,2)*L$9))</f>
        <v/>
      </c>
      <c r="P124" s="175">
        <f>O124/N124</f>
        <v/>
      </c>
      <c r="Q124" s="173">
        <f>COUNTIF(E124:L124,"U")</f>
        <v/>
      </c>
      <c r="R124" s="173">
        <f>COUNTIF(E124:L124,"UA")</f>
        <v/>
      </c>
      <c r="S124" s="173">
        <f>COUNTIF(E124:L124,"WH")</f>
        <v/>
      </c>
      <c r="T124" s="173" t="n"/>
      <c r="U124" s="176">
        <f>IF(Q124&lt;&gt;0,"FAIL",IF(R124&gt;0,"AB",IF(S124&gt;0,"WH","PASS")))</f>
        <v/>
      </c>
    </row>
    <row r="125" spans="1:24">
      <c r="A125" s="492" t="n">
        <v>116</v>
      </c>
      <c r="B125" s="493" t="n">
        <v>113215104118</v>
      </c>
      <c r="C125" s="493" t="s">
        <v>37</v>
      </c>
      <c r="D125" s="480" t="s">
        <v>327</v>
      </c>
      <c r="E125" s="172" t="s">
        <v>37</v>
      </c>
      <c r="F125" s="172" t="s">
        <v>37</v>
      </c>
      <c r="G125" s="172" t="s">
        <v>37</v>
      </c>
      <c r="H125" s="172" t="s">
        <v>38</v>
      </c>
      <c r="I125" s="172" t="s">
        <v>37</v>
      </c>
      <c r="J125" s="172" t="s">
        <v>203</v>
      </c>
      <c r="K125" s="172" t="s">
        <v>203</v>
      </c>
      <c r="L125" s="172" t="s">
        <v>208</v>
      </c>
      <c r="M125" s="173" t="n">
        <v>22</v>
      </c>
      <c r="N125" s="173">
        <f>IF(S125=0,22-SUMIF(E125:L125,"U*",$E$9:$L$9),0)</f>
        <v/>
      </c>
      <c r="O125" s="174">
        <f>(SUM(VLOOKUP(E125,$W$14:$X$20,2)*E$9,VLOOKUP(F125,$W$14:$X$20,2)*F$9,VLOOKUP(G125,$W$14:$X$20,2)*G$9,VLOOKUP(H125,$W$14:$X$20,2)*H$9,VLOOKUP(I125,$W$14:$X$20,2)*I$9,VLOOKUP(J125,$W$14:$X$20,2)*J$9,VLOOKUP(K125,$W$14:$X$20,2)*K$9,VLOOKUP(L125,$W$14:$X$20,2)*L$9))</f>
        <v/>
      </c>
      <c r="P125" s="175">
        <f>O125/N125</f>
        <v/>
      </c>
      <c r="Q125" s="173">
        <f>COUNTIF(E125:L125,"U")</f>
        <v/>
      </c>
      <c r="R125" s="173">
        <f>COUNTIF(E125:L125,"UA")</f>
        <v/>
      </c>
      <c r="S125" s="173">
        <f>COUNTIF(E125:L125,"WH")</f>
        <v/>
      </c>
      <c r="T125" s="172" t="n"/>
      <c r="U125" s="176">
        <f>IF(Q125&lt;&gt;0,"FAIL",IF(R125&gt;0,"AB",IF(S125&gt;0,"WH","PASS")))</f>
        <v/>
      </c>
    </row>
    <row r="126" spans="1:24">
      <c r="A126" s="492" t="n">
        <v>117</v>
      </c>
      <c r="B126" s="493" t="n">
        <v>113215104119</v>
      </c>
      <c r="C126" s="493" t="s">
        <v>37</v>
      </c>
      <c r="D126" s="480" t="s">
        <v>328</v>
      </c>
      <c r="E126" s="172" t="s">
        <v>38</v>
      </c>
      <c r="F126" s="172" t="s">
        <v>206</v>
      </c>
      <c r="G126" s="172" t="s">
        <v>208</v>
      </c>
      <c r="H126" s="172" t="s">
        <v>37</v>
      </c>
      <c r="I126" s="172" t="s">
        <v>205</v>
      </c>
      <c r="J126" s="172" t="s">
        <v>203</v>
      </c>
      <c r="K126" s="172" t="s">
        <v>203</v>
      </c>
      <c r="L126" s="172" t="s">
        <v>37</v>
      </c>
      <c r="M126" s="173" t="n">
        <v>22</v>
      </c>
      <c r="N126" s="173">
        <f>IF(S126=0,22-SUMIF(E126:L126,"U*",$E$9:$L$9),0)</f>
        <v/>
      </c>
      <c r="O126" s="174">
        <f>(SUM(VLOOKUP(E126,$W$14:$X$20,2)*E$9,VLOOKUP(F126,$W$14:$X$20,2)*F$9,VLOOKUP(G126,$W$14:$X$20,2)*G$9,VLOOKUP(H126,$W$14:$X$20,2)*H$9,VLOOKUP(I126,$W$14:$X$20,2)*I$9,VLOOKUP(J126,$W$14:$X$20,2)*J$9,VLOOKUP(K126,$W$14:$X$20,2)*K$9,VLOOKUP(L126,$W$14:$X$20,2)*L$9))</f>
        <v/>
      </c>
      <c r="P126" s="175">
        <f>O126/N126</f>
        <v/>
      </c>
      <c r="Q126" s="173">
        <f>COUNTIF(E126:L126,"U")</f>
        <v/>
      </c>
      <c r="R126" s="173">
        <f>COUNTIF(E126:L126,"UA")</f>
        <v/>
      </c>
      <c r="S126" s="173">
        <f>COUNTIF(E126:L126,"WH")</f>
        <v/>
      </c>
      <c r="T126" s="173" t="n"/>
      <c r="U126" s="176">
        <f>IF(Q126&lt;&gt;0,"FAIL",IF(R126&gt;0,"AB",IF(S126&gt;0,"WH","PASS")))</f>
        <v/>
      </c>
    </row>
    <row r="127" spans="1:24">
      <c r="A127" s="492" t="n">
        <v>118</v>
      </c>
      <c r="B127" s="493" t="n">
        <v>113215104120</v>
      </c>
      <c r="C127" s="493" t="s">
        <v>37</v>
      </c>
      <c r="D127" s="480" t="s">
        <v>329</v>
      </c>
      <c r="E127" s="172" t="s">
        <v>206</v>
      </c>
      <c r="F127" s="172" t="s">
        <v>206</v>
      </c>
      <c r="G127" s="172" t="s">
        <v>208</v>
      </c>
      <c r="H127" s="172" t="s">
        <v>38</v>
      </c>
      <c r="I127" s="172" t="s">
        <v>206</v>
      </c>
      <c r="J127" s="172" t="s">
        <v>203</v>
      </c>
      <c r="K127" s="172" t="s">
        <v>203</v>
      </c>
      <c r="L127" s="172" t="s">
        <v>38</v>
      </c>
      <c r="M127" s="173" t="n">
        <v>22</v>
      </c>
      <c r="N127" s="173">
        <f>IF(S127=0,22-SUMIF(E127:L127,"U*",$E$9:$L$9),0)</f>
        <v/>
      </c>
      <c r="O127" s="174">
        <f>(SUM(VLOOKUP(E127,$W$14:$X$20,2)*E$9,VLOOKUP(F127,$W$14:$X$20,2)*F$9,VLOOKUP(G127,$W$14:$X$20,2)*G$9,VLOOKUP(H127,$W$14:$X$20,2)*H$9,VLOOKUP(I127,$W$14:$X$20,2)*I$9,VLOOKUP(J127,$W$14:$X$20,2)*J$9,VLOOKUP(K127,$W$14:$X$20,2)*K$9,VLOOKUP(L127,$W$14:$X$20,2)*L$9))</f>
        <v/>
      </c>
      <c r="P127" s="175">
        <f>O127/N127</f>
        <v/>
      </c>
      <c r="Q127" s="173">
        <f>COUNTIF(E127:L127,"U")</f>
        <v/>
      </c>
      <c r="R127" s="173">
        <f>COUNTIF(E127:L127,"UA")</f>
        <v/>
      </c>
      <c r="S127" s="173">
        <f>COUNTIF(E127:L127,"WH")</f>
        <v/>
      </c>
      <c r="T127" s="173" t="n"/>
      <c r="U127" s="176">
        <f>IF(Q127&lt;&gt;0,"FAIL",IF(R127&gt;0,"AB",IF(S127&gt;0,"WH","PASS")))</f>
        <v/>
      </c>
    </row>
    <row r="128" spans="1:24">
      <c r="A128" s="492" t="n">
        <v>119</v>
      </c>
      <c r="B128" s="478" t="n">
        <v>113215104121</v>
      </c>
      <c r="C128" s="483" t="s">
        <v>38</v>
      </c>
      <c r="D128" s="484" t="s">
        <v>398</v>
      </c>
      <c r="E128" s="172" t="s">
        <v>37</v>
      </c>
      <c r="F128" s="172" t="s">
        <v>37</v>
      </c>
      <c r="G128" s="172" t="s">
        <v>36</v>
      </c>
      <c r="H128" s="172" t="s">
        <v>36</v>
      </c>
      <c r="I128" s="172" t="s">
        <v>36</v>
      </c>
      <c r="J128" s="172" t="s">
        <v>203</v>
      </c>
      <c r="K128" s="172" t="s">
        <v>203</v>
      </c>
      <c r="L128" s="172" t="s">
        <v>37</v>
      </c>
      <c r="M128" s="173" t="n">
        <v>22</v>
      </c>
      <c r="N128" s="173">
        <f>IF(S128=0,22-SUMIF(E128:L128,"U*",$E$9:$L$9),0)</f>
        <v/>
      </c>
      <c r="O128" s="174">
        <f>(SUM(VLOOKUP(E128,$W$14:$X$20,2)*E$9,VLOOKUP(F128,$W$14:$X$20,2)*F$9,VLOOKUP(G128,$W$14:$X$20,2)*G$9,VLOOKUP(H128,$W$14:$X$20,2)*H$9,VLOOKUP(I128,$W$14:$X$20,2)*I$9,VLOOKUP(J128,$W$14:$X$20,2)*J$9,VLOOKUP(K128,$W$14:$X$20,2)*K$9,VLOOKUP(L128,$W$14:$X$20,2)*L$9))</f>
        <v/>
      </c>
      <c r="P128" s="175">
        <f>O128/N128</f>
        <v/>
      </c>
      <c r="Q128" s="173">
        <f>COUNTIF(E128:L128,"U")</f>
        <v/>
      </c>
      <c r="R128" s="173">
        <f>COUNTIF(E128:L128,"UA")</f>
        <v/>
      </c>
      <c r="S128" s="173">
        <f>COUNTIF(E128:L128,"WH")</f>
        <v/>
      </c>
      <c r="T128" s="172" t="n"/>
      <c r="U128" s="176">
        <f>IF(Q128&lt;&gt;0,"FAIL",IF(R128&gt;0,"AB",IF(S128&gt;0,"WH","PASS")))</f>
        <v/>
      </c>
    </row>
    <row r="129" spans="1:24">
      <c r="A129" s="492" t="n">
        <v>120</v>
      </c>
      <c r="B129" s="493" t="n">
        <v>113215104122</v>
      </c>
      <c r="C129" s="494" t="s">
        <v>37</v>
      </c>
      <c r="D129" s="487" t="s">
        <v>330</v>
      </c>
      <c r="E129" s="172" t="s">
        <v>38</v>
      </c>
      <c r="F129" s="172" t="s">
        <v>38</v>
      </c>
      <c r="G129" s="172" t="s">
        <v>37</v>
      </c>
      <c r="H129" s="172" t="s">
        <v>36</v>
      </c>
      <c r="I129" s="172" t="s">
        <v>37</v>
      </c>
      <c r="J129" s="172" t="s">
        <v>203</v>
      </c>
      <c r="K129" s="172" t="s">
        <v>203</v>
      </c>
      <c r="L129" s="172" t="s">
        <v>38</v>
      </c>
      <c r="M129" s="173" t="n">
        <v>22</v>
      </c>
      <c r="N129" s="173">
        <f>IF(S129=0,22-SUMIF(E129:L129,"U*",$E$9:$L$9),0)</f>
        <v/>
      </c>
      <c r="O129" s="174">
        <f>(SUM(VLOOKUP(E129,$W$14:$X$20,2)*E$9,VLOOKUP(F129,$W$14:$X$20,2)*F$9,VLOOKUP(G129,$W$14:$X$20,2)*G$9,VLOOKUP(H129,$W$14:$X$20,2)*H$9,VLOOKUP(I129,$W$14:$X$20,2)*I$9,VLOOKUP(J129,$W$14:$X$20,2)*J$9,VLOOKUP(K129,$W$14:$X$20,2)*K$9,VLOOKUP(L129,$W$14:$X$20,2)*L$9))</f>
        <v/>
      </c>
      <c r="P129" s="175">
        <f>O129/N129</f>
        <v/>
      </c>
      <c r="Q129" s="173">
        <f>COUNTIF(E129:L129,"U")</f>
        <v/>
      </c>
      <c r="R129" s="173">
        <f>COUNTIF(E129:L129,"UA")</f>
        <v/>
      </c>
      <c r="S129" s="173">
        <f>COUNTIF(E129:L129,"WH")</f>
        <v/>
      </c>
      <c r="T129" s="173" t="n"/>
      <c r="U129" s="176">
        <f>IF(Q129&lt;&gt;0,"FAIL",IF(R129&gt;0,"AB",IF(S129&gt;0,"WH","PASS")))</f>
        <v/>
      </c>
    </row>
    <row r="130" spans="1:24">
      <c r="A130" s="492" t="n">
        <v>121</v>
      </c>
      <c r="B130" s="475" t="n">
        <v>113215104123</v>
      </c>
      <c r="C130" s="476" t="s">
        <v>36</v>
      </c>
      <c r="D130" s="471" t="s">
        <v>245</v>
      </c>
      <c r="E130" s="172" t="s">
        <v>36</v>
      </c>
      <c r="F130" s="172" t="s">
        <v>36</v>
      </c>
      <c r="G130" s="172" t="s">
        <v>38</v>
      </c>
      <c r="H130" s="172" t="s">
        <v>36</v>
      </c>
      <c r="I130" s="172" t="s">
        <v>37</v>
      </c>
      <c r="J130" s="172" t="s">
        <v>203</v>
      </c>
      <c r="K130" s="172" t="s">
        <v>203</v>
      </c>
      <c r="L130" s="172" t="s">
        <v>37</v>
      </c>
      <c r="M130" s="173" t="n">
        <v>22</v>
      </c>
      <c r="N130" s="173">
        <f>IF(S130=0,22-SUMIF(E130:L130,"U*",$E$9:$L$9),0)</f>
        <v/>
      </c>
      <c r="O130" s="174">
        <f>(SUM(VLOOKUP(E130,$W$14:$X$20,2)*E$9,VLOOKUP(F130,$W$14:$X$20,2)*F$9,VLOOKUP(G130,$W$14:$X$20,2)*G$9,VLOOKUP(H130,$W$14:$X$20,2)*H$9,VLOOKUP(I130,$W$14:$X$20,2)*I$9,VLOOKUP(J130,$W$14:$X$20,2)*J$9,VLOOKUP(K130,$W$14:$X$20,2)*K$9,VLOOKUP(L130,$W$14:$X$20,2)*L$9))</f>
        <v/>
      </c>
      <c r="P130" s="175">
        <f>O130/N130</f>
        <v/>
      </c>
      <c r="Q130" s="173">
        <f>COUNTIF(E130:L130,"U")</f>
        <v/>
      </c>
      <c r="R130" s="173">
        <f>COUNTIF(E130:L130,"UA")</f>
        <v/>
      </c>
      <c r="S130" s="173">
        <f>COUNTIF(E130:L130,"WH")</f>
        <v/>
      </c>
      <c r="T130" s="173" t="n"/>
      <c r="U130" s="176">
        <f>IF(Q130&lt;&gt;0,"FAIL",IF(R130&gt;0,"AB",IF(S130&gt;0,"WH","PASS")))</f>
        <v/>
      </c>
    </row>
    <row r="131" spans="1:24">
      <c r="A131" s="492" t="n">
        <v>122</v>
      </c>
      <c r="B131" s="478" t="n">
        <v>113215104124</v>
      </c>
      <c r="C131" s="483" t="s">
        <v>38</v>
      </c>
      <c r="D131" s="484" t="s">
        <v>399</v>
      </c>
      <c r="E131" s="172" t="s">
        <v>38</v>
      </c>
      <c r="F131" s="172" t="s">
        <v>208</v>
      </c>
      <c r="G131" s="172" t="s">
        <v>205</v>
      </c>
      <c r="H131" s="172" t="s">
        <v>38</v>
      </c>
      <c r="I131" s="172" t="s">
        <v>37</v>
      </c>
      <c r="J131" s="172" t="s">
        <v>36</v>
      </c>
      <c r="K131" s="172" t="s">
        <v>36</v>
      </c>
      <c r="L131" s="172" t="s">
        <v>38</v>
      </c>
      <c r="M131" s="173" t="n">
        <v>22</v>
      </c>
      <c r="N131" s="173">
        <f>IF(S131=0,22-SUMIF(E131:L131,"U*",$E$9:$L$9),0)</f>
        <v/>
      </c>
      <c r="O131" s="174">
        <f>(SUM(VLOOKUP(E131,$W$14:$X$20,2)*E$9,VLOOKUP(F131,$W$14:$X$20,2)*F$9,VLOOKUP(G131,$W$14:$X$20,2)*G$9,VLOOKUP(H131,$W$14:$X$20,2)*H$9,VLOOKUP(I131,$W$14:$X$20,2)*I$9,VLOOKUP(J131,$W$14:$X$20,2)*J$9,VLOOKUP(K131,$W$14:$X$20,2)*K$9,VLOOKUP(L131,$W$14:$X$20,2)*L$9))</f>
        <v/>
      </c>
      <c r="P131" s="175">
        <f>O131/N131</f>
        <v/>
      </c>
      <c r="Q131" s="173">
        <f>COUNTIF(E131:L131,"U")</f>
        <v/>
      </c>
      <c r="R131" s="173">
        <f>COUNTIF(E131:L131,"UA")</f>
        <v/>
      </c>
      <c r="S131" s="173">
        <f>COUNTIF(E131:L131,"WH")</f>
        <v/>
      </c>
      <c r="T131" s="172" t="n"/>
      <c r="U131" s="176">
        <f>IF(Q131&lt;&gt;0,"FAIL",IF(R131&gt;0,"AB",IF(S131&gt;0,"WH","PASS")))</f>
        <v/>
      </c>
    </row>
    <row r="132" spans="1:24">
      <c r="A132" s="492" t="n">
        <v>123</v>
      </c>
      <c r="B132" s="478" t="n">
        <v>113215104125</v>
      </c>
      <c r="C132" s="483" t="s">
        <v>38</v>
      </c>
      <c r="D132" s="486" t="s">
        <v>400</v>
      </c>
      <c r="E132" s="172" t="s">
        <v>208</v>
      </c>
      <c r="F132" s="172" t="s">
        <v>206</v>
      </c>
      <c r="G132" s="172" t="s">
        <v>206</v>
      </c>
      <c r="H132" s="172" t="s">
        <v>206</v>
      </c>
      <c r="I132" s="172" t="s">
        <v>206</v>
      </c>
      <c r="J132" s="172" t="s">
        <v>37</v>
      </c>
      <c r="K132" s="172" t="s">
        <v>38</v>
      </c>
      <c r="L132" s="172" t="s">
        <v>205</v>
      </c>
      <c r="M132" s="173" t="n">
        <v>22</v>
      </c>
      <c r="N132" s="173">
        <f>IF(S132=0,22-SUMIF(E132:L132,"U*",$E$9:$L$9),0)</f>
        <v/>
      </c>
      <c r="O132" s="174">
        <f>(SUM(VLOOKUP(E132,$W$14:$X$20,2)*E$9,VLOOKUP(F132,$W$14:$X$20,2)*F$9,VLOOKUP(G132,$W$14:$X$20,2)*G$9,VLOOKUP(H132,$W$14:$X$20,2)*H$9,VLOOKUP(I132,$W$14:$X$20,2)*I$9,VLOOKUP(J132,$W$14:$X$20,2)*J$9,VLOOKUP(K132,$W$14:$X$20,2)*K$9,VLOOKUP(L132,$W$14:$X$20,2)*L$9))</f>
        <v/>
      </c>
      <c r="P132" s="175">
        <f>O132/N132</f>
        <v/>
      </c>
      <c r="Q132" s="173">
        <f>COUNTIF(E132:L132,"U")</f>
        <v/>
      </c>
      <c r="R132" s="173">
        <f>COUNTIF(E132:L132,"UA")</f>
        <v/>
      </c>
      <c r="S132" s="173">
        <f>COUNTIF(E132:L132,"WH")</f>
        <v/>
      </c>
      <c r="T132" s="173" t="n"/>
      <c r="U132" s="176">
        <f>IF(Q132&lt;&gt;0,"FAIL",IF(R132&gt;0,"AB",IF(S132&gt;0,"WH","PASS")))</f>
        <v/>
      </c>
    </row>
    <row r="133" spans="1:24">
      <c r="A133" s="492" t="n">
        <v>124</v>
      </c>
      <c r="B133" s="493" t="n">
        <v>113215104126</v>
      </c>
      <c r="C133" s="494" t="s">
        <v>37</v>
      </c>
      <c r="D133" s="487" t="s">
        <v>331</v>
      </c>
      <c r="E133" s="172" t="s">
        <v>36</v>
      </c>
      <c r="F133" s="172" t="s">
        <v>37</v>
      </c>
      <c r="G133" s="172" t="s">
        <v>37</v>
      </c>
      <c r="H133" s="172" t="s">
        <v>38</v>
      </c>
      <c r="I133" s="172" t="s">
        <v>36</v>
      </c>
      <c r="J133" s="172" t="s">
        <v>203</v>
      </c>
      <c r="K133" s="172" t="s">
        <v>203</v>
      </c>
      <c r="L133" s="172" t="s">
        <v>37</v>
      </c>
      <c r="M133" s="173" t="n">
        <v>22</v>
      </c>
      <c r="N133" s="173">
        <f>IF(S133=0,22-SUMIF(E133:L133,"U*",$E$9:$L$9),0)</f>
        <v/>
      </c>
      <c r="O133" s="174">
        <f>(SUM(VLOOKUP(E133,$W$14:$X$20,2)*E$9,VLOOKUP(F133,$W$14:$X$20,2)*F$9,VLOOKUP(G133,$W$14:$X$20,2)*G$9,VLOOKUP(H133,$W$14:$X$20,2)*H$9,VLOOKUP(I133,$W$14:$X$20,2)*I$9,VLOOKUP(J133,$W$14:$X$20,2)*J$9,VLOOKUP(K133,$W$14:$X$20,2)*K$9,VLOOKUP(L133,$W$14:$X$20,2)*L$9))</f>
        <v/>
      </c>
      <c r="P133" s="175">
        <f>O133/N133</f>
        <v/>
      </c>
      <c r="Q133" s="173">
        <f>COUNTIF(E133:L133,"U")</f>
        <v/>
      </c>
      <c r="R133" s="173">
        <f>COUNTIF(E133:L133,"UA")</f>
        <v/>
      </c>
      <c r="S133" s="173">
        <f>COUNTIF(E133:L133,"WH")</f>
        <v/>
      </c>
      <c r="T133" s="173" t="n"/>
      <c r="U133" s="176">
        <f>IF(Q133&lt;&gt;0,"FAIL",IF(R133&gt;0,"AB",IF(S133&gt;0,"WH","PASS")))</f>
        <v/>
      </c>
    </row>
    <row customHeight="1" ht="25.5" r="134" s="333" spans="1:24">
      <c r="A134" s="492" t="n">
        <v>125</v>
      </c>
      <c r="B134" s="493" t="n">
        <v>113215104127</v>
      </c>
      <c r="C134" s="494" t="s">
        <v>37</v>
      </c>
      <c r="D134" s="487" t="s">
        <v>332</v>
      </c>
      <c r="E134" s="172" t="s">
        <v>36</v>
      </c>
      <c r="F134" s="172" t="s">
        <v>37</v>
      </c>
      <c r="G134" s="172" t="s">
        <v>208</v>
      </c>
      <c r="H134" s="172" t="s">
        <v>38</v>
      </c>
      <c r="I134" s="172" t="s">
        <v>38</v>
      </c>
      <c r="J134" s="172" t="s">
        <v>203</v>
      </c>
      <c r="K134" s="172" t="s">
        <v>203</v>
      </c>
      <c r="L134" s="172" t="s">
        <v>38</v>
      </c>
      <c r="M134" s="173" t="n">
        <v>22</v>
      </c>
      <c r="N134" s="173">
        <f>IF(S134=0,22-SUMIF(E134:L134,"U*",$E$9:$L$9),0)</f>
        <v/>
      </c>
      <c r="O134" s="174">
        <f>(SUM(VLOOKUP(E134,$W$14:$X$20,2)*E$9,VLOOKUP(F134,$W$14:$X$20,2)*F$9,VLOOKUP(G134,$W$14:$X$20,2)*G$9,VLOOKUP(H134,$W$14:$X$20,2)*H$9,VLOOKUP(I134,$W$14:$X$20,2)*I$9,VLOOKUP(J134,$W$14:$X$20,2)*J$9,VLOOKUP(K134,$W$14:$X$20,2)*K$9,VLOOKUP(L134,$W$14:$X$20,2)*L$9))</f>
        <v/>
      </c>
      <c r="P134" s="175">
        <f>O134/N134</f>
        <v/>
      </c>
      <c r="Q134" s="173">
        <f>COUNTIF(E134:L134,"U")</f>
        <v/>
      </c>
      <c r="R134" s="173">
        <f>COUNTIF(E134:L134,"UA")</f>
        <v/>
      </c>
      <c r="S134" s="173">
        <f>COUNTIF(E134:L134,"WH")</f>
        <v/>
      </c>
      <c r="T134" s="172" t="n"/>
      <c r="U134" s="176">
        <f>IF(Q134&lt;&gt;0,"FAIL",IF(R134&gt;0,"AB",IF(S134&gt;0,"WH","PASS")))</f>
        <v/>
      </c>
    </row>
    <row r="135" spans="1:24">
      <c r="A135" s="492" t="n">
        <v>126</v>
      </c>
      <c r="B135" s="493" t="n">
        <v>113215104128</v>
      </c>
      <c r="C135" s="494" t="s">
        <v>37</v>
      </c>
      <c r="D135" s="487" t="s">
        <v>333</v>
      </c>
      <c r="E135" s="172" t="s">
        <v>36</v>
      </c>
      <c r="F135" s="172" t="s">
        <v>208</v>
      </c>
      <c r="G135" s="172" t="s">
        <v>208</v>
      </c>
      <c r="H135" s="172" t="s">
        <v>208</v>
      </c>
      <c r="I135" s="172" t="s">
        <v>37</v>
      </c>
      <c r="J135" s="172" t="s">
        <v>203</v>
      </c>
      <c r="K135" s="172" t="s">
        <v>36</v>
      </c>
      <c r="L135" s="172" t="s">
        <v>38</v>
      </c>
      <c r="M135" s="173" t="n">
        <v>22</v>
      </c>
      <c r="N135" s="173">
        <f>IF(S135=0,22-SUMIF(E135:L135,"U*",$E$9:$L$9),0)</f>
        <v/>
      </c>
      <c r="O135" s="174">
        <f>(SUM(VLOOKUP(E135,$W$14:$X$20,2)*E$9,VLOOKUP(F135,$W$14:$X$20,2)*F$9,VLOOKUP(G135,$W$14:$X$20,2)*G$9,VLOOKUP(H135,$W$14:$X$20,2)*H$9,VLOOKUP(I135,$W$14:$X$20,2)*I$9,VLOOKUP(J135,$W$14:$X$20,2)*J$9,VLOOKUP(K135,$W$14:$X$20,2)*K$9,VLOOKUP(L135,$W$14:$X$20,2)*L$9))</f>
        <v/>
      </c>
      <c r="P135" s="175">
        <f>O135/N135</f>
        <v/>
      </c>
      <c r="Q135" s="173">
        <f>COUNTIF(E135:L135,"U")</f>
        <v/>
      </c>
      <c r="R135" s="173">
        <f>COUNTIF(E135:L135,"UA")</f>
        <v/>
      </c>
      <c r="S135" s="173">
        <f>COUNTIF(E135:L135,"WH")</f>
        <v/>
      </c>
      <c r="T135" s="173" t="n"/>
      <c r="U135" s="176">
        <f>IF(Q135&lt;&gt;0,"FAIL",IF(R135&gt;0,"AB",IF(S135&gt;0,"WH","PASS")))</f>
        <v/>
      </c>
    </row>
    <row customHeight="1" ht="25.5" r="136" s="333" spans="1:24">
      <c r="A136" s="492" t="n">
        <v>127</v>
      </c>
      <c r="B136" s="475" t="n">
        <v>113215104129</v>
      </c>
      <c r="C136" s="476" t="s">
        <v>36</v>
      </c>
      <c r="D136" s="471" t="s">
        <v>246</v>
      </c>
      <c r="E136" s="172" t="s">
        <v>36</v>
      </c>
      <c r="F136" s="172" t="s">
        <v>208</v>
      </c>
      <c r="G136" s="172" t="s">
        <v>206</v>
      </c>
      <c r="H136" s="172" t="s">
        <v>38</v>
      </c>
      <c r="I136" s="172" t="s">
        <v>208</v>
      </c>
      <c r="J136" s="172" t="s">
        <v>36</v>
      </c>
      <c r="K136" s="172" t="s">
        <v>36</v>
      </c>
      <c r="L136" s="172" t="s">
        <v>208</v>
      </c>
      <c r="M136" s="173" t="n">
        <v>22</v>
      </c>
      <c r="N136" s="173">
        <f>IF(S136=0,22-SUMIF(E136:L136,"U*",$E$9:$L$9),0)</f>
        <v/>
      </c>
      <c r="O136" s="174">
        <f>(SUM(VLOOKUP(E136,$W$14:$X$20,2)*E$9,VLOOKUP(F136,$W$14:$X$20,2)*F$9,VLOOKUP(G136,$W$14:$X$20,2)*G$9,VLOOKUP(H136,$W$14:$X$20,2)*H$9,VLOOKUP(I136,$W$14:$X$20,2)*I$9,VLOOKUP(J136,$W$14:$X$20,2)*J$9,VLOOKUP(K136,$W$14:$X$20,2)*K$9,VLOOKUP(L136,$W$14:$X$20,2)*L$9))</f>
        <v/>
      </c>
      <c r="P136" s="175">
        <f>O136/N136</f>
        <v/>
      </c>
      <c r="Q136" s="173">
        <f>COUNTIF(E136:L136,"U")</f>
        <v/>
      </c>
      <c r="R136" s="173">
        <f>COUNTIF(E136:L136,"UA")</f>
        <v/>
      </c>
      <c r="S136" s="173">
        <f>COUNTIF(E136:L136,"WH")</f>
        <v/>
      </c>
      <c r="T136" s="173" t="n"/>
      <c r="U136" s="176">
        <f>IF(Q136&lt;&gt;0,"FAIL",IF(R136&gt;0,"AB",IF(S136&gt;0,"WH","PASS")))</f>
        <v/>
      </c>
    </row>
    <row r="137" spans="1:24">
      <c r="A137" s="492" t="n">
        <v>128</v>
      </c>
      <c r="B137" s="475" t="n">
        <v>113215104130</v>
      </c>
      <c r="C137" s="476" t="s">
        <v>36</v>
      </c>
      <c r="D137" s="471" t="s">
        <v>247</v>
      </c>
      <c r="E137" s="172" t="s">
        <v>36</v>
      </c>
      <c r="F137" s="172" t="s">
        <v>38</v>
      </c>
      <c r="G137" s="172" t="s">
        <v>208</v>
      </c>
      <c r="H137" s="172" t="s">
        <v>37</v>
      </c>
      <c r="I137" s="172" t="s">
        <v>37</v>
      </c>
      <c r="J137" s="172" t="s">
        <v>203</v>
      </c>
      <c r="K137" s="172" t="s">
        <v>203</v>
      </c>
      <c r="L137" s="172" t="s">
        <v>37</v>
      </c>
      <c r="M137" s="173" t="n">
        <v>22</v>
      </c>
      <c r="N137" s="173">
        <f>IF(S137=0,22-SUMIF(E137:L137,"U*",$E$9:$L$9),0)</f>
        <v/>
      </c>
      <c r="O137" s="174">
        <f>(SUM(VLOOKUP(E137,$W$14:$X$20,2)*E$9,VLOOKUP(F137,$W$14:$X$20,2)*F$9,VLOOKUP(G137,$W$14:$X$20,2)*G$9,VLOOKUP(H137,$W$14:$X$20,2)*H$9,VLOOKUP(I137,$W$14:$X$20,2)*I$9,VLOOKUP(J137,$W$14:$X$20,2)*J$9,VLOOKUP(K137,$W$14:$X$20,2)*K$9,VLOOKUP(L137,$W$14:$X$20,2)*L$9))</f>
        <v/>
      </c>
      <c r="P137" s="175">
        <f>O137/N137</f>
        <v/>
      </c>
      <c r="Q137" s="173">
        <f>COUNTIF(E137:L137,"U")</f>
        <v/>
      </c>
      <c r="R137" s="173">
        <f>COUNTIF(E137:L137,"UA")</f>
        <v/>
      </c>
      <c r="S137" s="173">
        <f>COUNTIF(E137:L137,"WH")</f>
        <v/>
      </c>
      <c r="T137" s="172" t="n"/>
      <c r="U137" s="176">
        <f>IF(Q137&lt;&gt;0,"FAIL",IF(R137&gt;0,"AB",IF(S137&gt;0,"WH","PASS")))</f>
        <v/>
      </c>
    </row>
    <row r="138" spans="1:24">
      <c r="A138" s="492" t="n">
        <v>129</v>
      </c>
      <c r="B138" s="478" t="n">
        <v>113215104131</v>
      </c>
      <c r="C138" s="483" t="s">
        <v>38</v>
      </c>
      <c r="D138" s="484" t="s">
        <v>401</v>
      </c>
      <c r="E138" s="172" t="s">
        <v>37</v>
      </c>
      <c r="F138" s="172" t="s">
        <v>38</v>
      </c>
      <c r="G138" s="172" t="s">
        <v>38</v>
      </c>
      <c r="H138" s="172" t="s">
        <v>37</v>
      </c>
      <c r="I138" s="172" t="s">
        <v>37</v>
      </c>
      <c r="J138" s="172" t="s">
        <v>203</v>
      </c>
      <c r="K138" s="172" t="s">
        <v>203</v>
      </c>
      <c r="L138" s="172" t="s">
        <v>38</v>
      </c>
      <c r="M138" s="173" t="n">
        <v>22</v>
      </c>
      <c r="N138" s="173">
        <f>IF(S138=0,22-SUMIF(E138:L138,"U*",$E$9:$L$9),0)</f>
        <v/>
      </c>
      <c r="O138" s="174">
        <f>(SUM(VLOOKUP(E138,$W$14:$X$20,2)*E$9,VLOOKUP(F138,$W$14:$X$20,2)*F$9,VLOOKUP(G138,$W$14:$X$20,2)*G$9,VLOOKUP(H138,$W$14:$X$20,2)*H$9,VLOOKUP(I138,$W$14:$X$20,2)*I$9,VLOOKUP(J138,$W$14:$X$20,2)*J$9,VLOOKUP(K138,$W$14:$X$20,2)*K$9,VLOOKUP(L138,$W$14:$X$20,2)*L$9))</f>
        <v/>
      </c>
      <c r="P138" s="175">
        <f>O138/N138</f>
        <v/>
      </c>
      <c r="Q138" s="173">
        <f>COUNTIF(E138:L138,"U")</f>
        <v/>
      </c>
      <c r="R138" s="173">
        <f>COUNTIF(E138:L138,"UA")</f>
        <v/>
      </c>
      <c r="S138" s="173">
        <f>COUNTIF(E138:L138,"WH")</f>
        <v/>
      </c>
      <c r="T138" s="173" t="n"/>
      <c r="U138" s="176">
        <f>IF(Q138&lt;&gt;0,"FAIL",IF(R138&gt;0,"AB",IF(S138&gt;0,"WH","PASS")))</f>
        <v/>
      </c>
    </row>
    <row r="139" spans="1:24">
      <c r="A139" s="492" t="n">
        <v>130</v>
      </c>
      <c r="B139" s="473" t="n">
        <v>113215104132</v>
      </c>
      <c r="C139" s="476" t="s">
        <v>36</v>
      </c>
      <c r="D139" s="471" t="s">
        <v>248</v>
      </c>
      <c r="E139" s="172" t="s">
        <v>38</v>
      </c>
      <c r="F139" s="172" t="s">
        <v>37</v>
      </c>
      <c r="G139" s="172" t="s">
        <v>208</v>
      </c>
      <c r="H139" s="172" t="s">
        <v>38</v>
      </c>
      <c r="I139" s="172" t="s">
        <v>38</v>
      </c>
      <c r="J139" s="172" t="s">
        <v>203</v>
      </c>
      <c r="K139" s="172" t="s">
        <v>203</v>
      </c>
      <c r="L139" s="172" t="s">
        <v>38</v>
      </c>
      <c r="M139" s="173" t="n">
        <v>22</v>
      </c>
      <c r="N139" s="173">
        <f>IF(S139=0,22-SUMIF(E139:L139,"U*",$E$9:$L$9),0)</f>
        <v/>
      </c>
      <c r="O139" s="174">
        <f>(SUM(VLOOKUP(E139,$W$14:$X$20,2)*E$9,VLOOKUP(F139,$W$14:$X$20,2)*F$9,VLOOKUP(G139,$W$14:$X$20,2)*G$9,VLOOKUP(H139,$W$14:$X$20,2)*H$9,VLOOKUP(I139,$W$14:$X$20,2)*I$9,VLOOKUP(J139,$W$14:$X$20,2)*J$9,VLOOKUP(K139,$W$14:$X$20,2)*K$9,VLOOKUP(L139,$W$14:$X$20,2)*L$9))</f>
        <v/>
      </c>
      <c r="P139" s="175">
        <f>O139/N139</f>
        <v/>
      </c>
      <c r="Q139" s="173">
        <f>COUNTIF(E139:L139,"U")</f>
        <v/>
      </c>
      <c r="R139" s="173">
        <f>COUNTIF(E139:L139,"UA")</f>
        <v/>
      </c>
      <c r="S139" s="173">
        <f>COUNTIF(E139:L139,"WH")</f>
        <v/>
      </c>
      <c r="T139" s="173" t="n"/>
      <c r="U139" s="176">
        <f>IF(Q139&lt;&gt;0,"FAIL",IF(R139&gt;0,"AB",IF(S139&gt;0,"WH","PASS")))</f>
        <v/>
      </c>
    </row>
    <row r="140" spans="1:24">
      <c r="A140" s="492" t="n">
        <v>131</v>
      </c>
      <c r="B140" s="493" t="n">
        <v>113215104133</v>
      </c>
      <c r="C140" s="494" t="s">
        <v>37</v>
      </c>
      <c r="D140" s="487" t="s">
        <v>334</v>
      </c>
      <c r="E140" s="172" t="s">
        <v>38</v>
      </c>
      <c r="F140" s="172" t="s">
        <v>206</v>
      </c>
      <c r="G140" s="172" t="s">
        <v>208</v>
      </c>
      <c r="H140" s="172" t="s">
        <v>205</v>
      </c>
      <c r="I140" s="172" t="s">
        <v>208</v>
      </c>
      <c r="J140" s="172" t="s">
        <v>36</v>
      </c>
      <c r="K140" s="172" t="s">
        <v>203</v>
      </c>
      <c r="L140" s="172" t="s">
        <v>38</v>
      </c>
      <c r="M140" s="173" t="n">
        <v>22</v>
      </c>
      <c r="N140" s="173">
        <f>IF(S140=0,22-SUMIF(E140:L140,"U*",$E$9:$L$9),0)</f>
        <v/>
      </c>
      <c r="O140" s="174">
        <f>(SUM(VLOOKUP(E140,$W$14:$X$20,2)*E$9,VLOOKUP(F140,$W$14:$X$20,2)*F$9,VLOOKUP(G140,$W$14:$X$20,2)*G$9,VLOOKUP(H140,$W$14:$X$20,2)*H$9,VLOOKUP(I140,$W$14:$X$20,2)*I$9,VLOOKUP(J140,$W$14:$X$20,2)*J$9,VLOOKUP(K140,$W$14:$X$20,2)*K$9,VLOOKUP(L140,$W$14:$X$20,2)*L$9))</f>
        <v/>
      </c>
      <c r="P140" s="175">
        <f>O140/N140</f>
        <v/>
      </c>
      <c r="Q140" s="173">
        <f>COUNTIF(E140:L140,"U")</f>
        <v/>
      </c>
      <c r="R140" s="173">
        <f>COUNTIF(E140:L140,"UA")</f>
        <v/>
      </c>
      <c r="S140" s="173">
        <f>COUNTIF(E140:L140,"WH")</f>
        <v/>
      </c>
      <c r="T140" s="172" t="n"/>
      <c r="U140" s="176">
        <f>IF(Q140&lt;&gt;0,"FAIL",IF(R140&gt;0,"AB",IF(S140&gt;0,"WH","PASS")))</f>
        <v/>
      </c>
    </row>
    <row r="141" spans="1:24">
      <c r="A141" s="492" t="n">
        <v>132</v>
      </c>
      <c r="B141" s="473" t="n">
        <v>113215104134</v>
      </c>
      <c r="C141" s="476" t="s">
        <v>36</v>
      </c>
      <c r="D141" s="471" t="s">
        <v>249</v>
      </c>
      <c r="E141" s="172" t="s">
        <v>38</v>
      </c>
      <c r="F141" s="172" t="s">
        <v>38</v>
      </c>
      <c r="G141" s="172" t="s">
        <v>208</v>
      </c>
      <c r="H141" s="172" t="s">
        <v>38</v>
      </c>
      <c r="I141" s="172" t="s">
        <v>208</v>
      </c>
      <c r="J141" s="172" t="s">
        <v>203</v>
      </c>
      <c r="K141" s="172" t="s">
        <v>203</v>
      </c>
      <c r="L141" s="172" t="s">
        <v>208</v>
      </c>
      <c r="M141" s="173" t="n">
        <v>22</v>
      </c>
      <c r="N141" s="173">
        <f>IF(S141=0,22-SUMIF(E141:L141,"U*",$E$9:$L$9),0)</f>
        <v/>
      </c>
      <c r="O141" s="174">
        <f>(SUM(VLOOKUP(E141,$W$14:$X$20,2)*E$9,VLOOKUP(F141,$W$14:$X$20,2)*F$9,VLOOKUP(G141,$W$14:$X$20,2)*G$9,VLOOKUP(H141,$W$14:$X$20,2)*H$9,VLOOKUP(I141,$W$14:$X$20,2)*I$9,VLOOKUP(J141,$W$14:$X$20,2)*J$9,VLOOKUP(K141,$W$14:$X$20,2)*K$9,VLOOKUP(L141,$W$14:$X$20,2)*L$9))</f>
        <v/>
      </c>
      <c r="P141" s="175">
        <f>O141/N141</f>
        <v/>
      </c>
      <c r="Q141" s="173">
        <f>COUNTIF(E141:L141,"U")</f>
        <v/>
      </c>
      <c r="R141" s="173">
        <f>COUNTIF(E141:L141,"UA")</f>
        <v/>
      </c>
      <c r="S141" s="173">
        <f>COUNTIF(E141:L141,"WH")</f>
        <v/>
      </c>
      <c r="T141" s="173" t="n"/>
      <c r="U141" s="176">
        <f>IF(Q141&lt;&gt;0,"FAIL",IF(R141&gt;0,"AB",IF(S141&gt;0,"WH","PASS")))</f>
        <v/>
      </c>
    </row>
    <row r="142" spans="1:24">
      <c r="A142" s="492" t="n">
        <v>133</v>
      </c>
      <c r="B142" s="478" t="n">
        <v>113215104136</v>
      </c>
      <c r="C142" s="483" t="s">
        <v>38</v>
      </c>
      <c r="D142" s="484" t="s">
        <v>402</v>
      </c>
      <c r="E142" s="172" t="s">
        <v>38</v>
      </c>
      <c r="F142" s="172" t="s">
        <v>37</v>
      </c>
      <c r="G142" s="172" t="s">
        <v>38</v>
      </c>
      <c r="H142" s="172" t="s">
        <v>37</v>
      </c>
      <c r="I142" s="172" t="s">
        <v>208</v>
      </c>
      <c r="J142" s="172" t="s">
        <v>203</v>
      </c>
      <c r="K142" s="172" t="s">
        <v>203</v>
      </c>
      <c r="L142" s="172" t="s">
        <v>36</v>
      </c>
      <c r="M142" s="173" t="n">
        <v>22</v>
      </c>
      <c r="N142" s="173">
        <f>IF(S142=0,22-SUMIF(E142:L142,"U*",$E$9:$L$9),0)</f>
        <v/>
      </c>
      <c r="O142" s="174">
        <f>(SUM(VLOOKUP(E142,$W$14:$X$20,2)*E$9,VLOOKUP(F142,$W$14:$X$20,2)*F$9,VLOOKUP(G142,$W$14:$X$20,2)*G$9,VLOOKUP(H142,$W$14:$X$20,2)*H$9,VLOOKUP(I142,$W$14:$X$20,2)*I$9,VLOOKUP(J142,$W$14:$X$20,2)*J$9,VLOOKUP(K142,$W$14:$X$20,2)*K$9,VLOOKUP(L142,$W$14:$X$20,2)*L$9))</f>
        <v/>
      </c>
      <c r="P142" s="175">
        <f>O142/N142</f>
        <v/>
      </c>
      <c r="Q142" s="173">
        <f>COUNTIF(E142:L142,"U")</f>
        <v/>
      </c>
      <c r="R142" s="173">
        <f>COUNTIF(E142:L142,"UA")</f>
        <v/>
      </c>
      <c r="S142" s="173">
        <f>COUNTIF(E142:L142,"WH")</f>
        <v/>
      </c>
      <c r="T142" s="173" t="n"/>
      <c r="U142" s="176">
        <f>IF(Q142&lt;&gt;0,"FAIL",IF(R142&gt;0,"AB",IF(S142&gt;0,"WH","PASS")))</f>
        <v/>
      </c>
    </row>
    <row r="143" spans="1:24">
      <c r="A143" s="492" t="n">
        <v>134</v>
      </c>
      <c r="B143" s="493" t="n">
        <v>113215104137</v>
      </c>
      <c r="C143" s="494" t="s">
        <v>37</v>
      </c>
      <c r="D143" s="487" t="s">
        <v>335</v>
      </c>
      <c r="E143" s="172" t="s">
        <v>37</v>
      </c>
      <c r="F143" s="172" t="s">
        <v>37</v>
      </c>
      <c r="G143" s="172" t="s">
        <v>208</v>
      </c>
      <c r="H143" s="172" t="s">
        <v>36</v>
      </c>
      <c r="I143" s="172" t="s">
        <v>37</v>
      </c>
      <c r="J143" s="172" t="s">
        <v>203</v>
      </c>
      <c r="K143" s="172" t="s">
        <v>203</v>
      </c>
      <c r="L143" s="172" t="s">
        <v>36</v>
      </c>
      <c r="M143" s="173" t="n">
        <v>22</v>
      </c>
      <c r="N143" s="173">
        <f>IF(S143=0,22-SUMIF(E143:L143,"U*",$E$9:$L$9),0)</f>
        <v/>
      </c>
      <c r="O143" s="174">
        <f>(SUM(VLOOKUP(E143,$W$14:$X$20,2)*E$9,VLOOKUP(F143,$W$14:$X$20,2)*F$9,VLOOKUP(G143,$W$14:$X$20,2)*G$9,VLOOKUP(H143,$W$14:$X$20,2)*H$9,VLOOKUP(I143,$W$14:$X$20,2)*I$9,VLOOKUP(J143,$W$14:$X$20,2)*J$9,VLOOKUP(K143,$W$14:$X$20,2)*K$9,VLOOKUP(L143,$W$14:$X$20,2)*L$9))</f>
        <v/>
      </c>
      <c r="P143" s="175">
        <f>O143/N143</f>
        <v/>
      </c>
      <c r="Q143" s="173">
        <f>COUNTIF(E143:L143,"U")</f>
        <v/>
      </c>
      <c r="R143" s="173">
        <f>COUNTIF(E143:L143,"UA")</f>
        <v/>
      </c>
      <c r="S143" s="173">
        <f>COUNTIF(E143:L143,"WH")</f>
        <v/>
      </c>
      <c r="T143" s="172" t="n"/>
      <c r="U143" s="176">
        <f>IF(Q143&lt;&gt;0,"FAIL",IF(R143&gt;0,"AB",IF(S143&gt;0,"WH","PASS")))</f>
        <v/>
      </c>
    </row>
    <row r="144" spans="1:24">
      <c r="A144" s="492" t="n">
        <v>135</v>
      </c>
      <c r="B144" s="478" t="n">
        <v>113215104138</v>
      </c>
      <c r="C144" s="483" t="s">
        <v>38</v>
      </c>
      <c r="D144" s="484" t="s">
        <v>403</v>
      </c>
      <c r="E144" s="172" t="s">
        <v>38</v>
      </c>
      <c r="F144" s="172" t="s">
        <v>37</v>
      </c>
      <c r="G144" s="172" t="s">
        <v>38</v>
      </c>
      <c r="H144" s="172" t="s">
        <v>38</v>
      </c>
      <c r="I144" s="172" t="s">
        <v>38</v>
      </c>
      <c r="J144" s="172" t="s">
        <v>203</v>
      </c>
      <c r="K144" s="172" t="s">
        <v>203</v>
      </c>
      <c r="L144" s="172" t="s">
        <v>36</v>
      </c>
      <c r="M144" s="173" t="n">
        <v>22</v>
      </c>
      <c r="N144" s="173">
        <f>IF(S144=0,22-SUMIF(E144:L144,"U*",$E$9:$L$9),0)</f>
        <v/>
      </c>
      <c r="O144" s="174">
        <f>(SUM(VLOOKUP(E144,$W$14:$X$20,2)*E$9,VLOOKUP(F144,$W$14:$X$20,2)*F$9,VLOOKUP(G144,$W$14:$X$20,2)*G$9,VLOOKUP(H144,$W$14:$X$20,2)*H$9,VLOOKUP(I144,$W$14:$X$20,2)*I$9,VLOOKUP(J144,$W$14:$X$20,2)*J$9,VLOOKUP(K144,$W$14:$X$20,2)*K$9,VLOOKUP(L144,$W$14:$X$20,2)*L$9))</f>
        <v/>
      </c>
      <c r="P144" s="175">
        <f>O144/N144</f>
        <v/>
      </c>
      <c r="Q144" s="173">
        <f>COUNTIF(E144:L144,"U")</f>
        <v/>
      </c>
      <c r="R144" s="173">
        <f>COUNTIF(E144:L144,"UA")</f>
        <v/>
      </c>
      <c r="S144" s="173">
        <f>COUNTIF(E144:L144,"WH")</f>
        <v/>
      </c>
      <c r="T144" s="173" t="n"/>
      <c r="U144" s="176">
        <f>IF(Q144&lt;&gt;0,"FAIL",IF(R144&gt;0,"AB",IF(S144&gt;0,"WH","PASS")))</f>
        <v/>
      </c>
    </row>
    <row r="145" spans="1:24">
      <c r="A145" s="492" t="n">
        <v>136</v>
      </c>
      <c r="B145" s="493" t="n">
        <v>113215104139</v>
      </c>
      <c r="C145" s="494" t="s">
        <v>37</v>
      </c>
      <c r="D145" s="487" t="s">
        <v>336</v>
      </c>
      <c r="E145" s="172" t="s">
        <v>38</v>
      </c>
      <c r="F145" s="172" t="s">
        <v>37</v>
      </c>
      <c r="G145" s="172" t="s">
        <v>208</v>
      </c>
      <c r="H145" s="172" t="s">
        <v>206</v>
      </c>
      <c r="I145" s="172" t="s">
        <v>36</v>
      </c>
      <c r="J145" s="172" t="s">
        <v>203</v>
      </c>
      <c r="K145" s="172" t="s">
        <v>203</v>
      </c>
      <c r="L145" s="172" t="s">
        <v>37</v>
      </c>
      <c r="M145" s="173" t="n">
        <v>22</v>
      </c>
      <c r="N145" s="173">
        <f>IF(S145=0,22-SUMIF(E145:L145,"U*",$E$9:$L$9),0)</f>
        <v/>
      </c>
      <c r="O145" s="174">
        <f>(SUM(VLOOKUP(E145,$W$14:$X$20,2)*E$9,VLOOKUP(F145,$W$14:$X$20,2)*F$9,VLOOKUP(G145,$W$14:$X$20,2)*G$9,VLOOKUP(H145,$W$14:$X$20,2)*H$9,VLOOKUP(I145,$W$14:$X$20,2)*I$9,VLOOKUP(J145,$W$14:$X$20,2)*J$9,VLOOKUP(K145,$W$14:$X$20,2)*K$9,VLOOKUP(L145,$W$14:$X$20,2)*L$9))</f>
        <v/>
      </c>
      <c r="P145" s="175">
        <f>O145/N145</f>
        <v/>
      </c>
      <c r="Q145" s="173">
        <f>COUNTIF(E145:L145,"U")</f>
        <v/>
      </c>
      <c r="R145" s="173">
        <f>COUNTIF(E145:L145,"UA")</f>
        <v/>
      </c>
      <c r="S145" s="173">
        <f>COUNTIF(E145:L145,"WH")</f>
        <v/>
      </c>
      <c r="T145" s="173" t="n"/>
      <c r="U145" s="176">
        <f>IF(Q145&lt;&gt;0,"FAIL",IF(R145&gt;0,"AB",IF(S145&gt;0,"WH","PASS")))</f>
        <v/>
      </c>
    </row>
    <row r="146" spans="1:24">
      <c r="A146" s="492" t="n">
        <v>137</v>
      </c>
      <c r="B146" s="473" t="n">
        <v>113215104140</v>
      </c>
      <c r="C146" s="476" t="s">
        <v>36</v>
      </c>
      <c r="D146" s="469" t="s">
        <v>250</v>
      </c>
      <c r="E146" s="172" t="s">
        <v>205</v>
      </c>
      <c r="F146" s="172" t="s">
        <v>208</v>
      </c>
      <c r="G146" s="172" t="s">
        <v>38</v>
      </c>
      <c r="H146" s="172" t="s">
        <v>205</v>
      </c>
      <c r="I146" s="172" t="s">
        <v>206</v>
      </c>
      <c r="J146" s="172" t="s">
        <v>37</v>
      </c>
      <c r="K146" s="172" t="s">
        <v>38</v>
      </c>
      <c r="L146" s="172" t="s">
        <v>206</v>
      </c>
      <c r="M146" s="173" t="n">
        <v>22</v>
      </c>
      <c r="N146" s="173">
        <f>IF(S146=0,22-SUMIF(E146:L146,"U*",$E$9:$L$9),0)</f>
        <v/>
      </c>
      <c r="O146" s="174">
        <f>(SUM(VLOOKUP(E146,$W$14:$X$20,2)*E$9,VLOOKUP(F146,$W$14:$X$20,2)*F$9,VLOOKUP(G146,$W$14:$X$20,2)*G$9,VLOOKUP(H146,$W$14:$X$20,2)*H$9,VLOOKUP(I146,$W$14:$X$20,2)*I$9,VLOOKUP(J146,$W$14:$X$20,2)*J$9,VLOOKUP(K146,$W$14:$X$20,2)*K$9,VLOOKUP(L146,$W$14:$X$20,2)*L$9))</f>
        <v/>
      </c>
      <c r="P146" s="175">
        <f>O146/N146</f>
        <v/>
      </c>
      <c r="Q146" s="173">
        <f>COUNTIF(E146:L146,"U")</f>
        <v/>
      </c>
      <c r="R146" s="173">
        <f>COUNTIF(E146:L146,"UA")</f>
        <v/>
      </c>
      <c r="S146" s="173">
        <f>COUNTIF(E146:L146,"WH")</f>
        <v/>
      </c>
      <c r="T146" s="172" t="n"/>
      <c r="U146" s="176">
        <f>IF(Q146&lt;&gt;0,"FAIL",IF(R146&gt;0,"AB",IF(S146&gt;0,"WH","PASS")))</f>
        <v/>
      </c>
    </row>
    <row r="147" spans="1:24">
      <c r="A147" s="492" t="n">
        <v>138</v>
      </c>
      <c r="B147" s="493" t="n">
        <v>113215104141</v>
      </c>
      <c r="C147" s="494" t="s">
        <v>37</v>
      </c>
      <c r="D147" s="487" t="s">
        <v>337</v>
      </c>
      <c r="E147" s="172" t="s">
        <v>38</v>
      </c>
      <c r="F147" s="172" t="s">
        <v>38</v>
      </c>
      <c r="G147" s="172" t="s">
        <v>208</v>
      </c>
      <c r="H147" s="172" t="s">
        <v>37</v>
      </c>
      <c r="I147" s="172" t="s">
        <v>38</v>
      </c>
      <c r="J147" s="172" t="s">
        <v>203</v>
      </c>
      <c r="K147" s="172" t="s">
        <v>203</v>
      </c>
      <c r="L147" s="172" t="s">
        <v>37</v>
      </c>
      <c r="M147" s="173" t="n">
        <v>22</v>
      </c>
      <c r="N147" s="173">
        <f>IF(S147=0,22-SUMIF(E147:L147,"U*",$E$9:$L$9),0)</f>
        <v/>
      </c>
      <c r="O147" s="174">
        <f>(SUM(VLOOKUP(E147,$W$14:$X$20,2)*E$9,VLOOKUP(F147,$W$14:$X$20,2)*F$9,VLOOKUP(G147,$W$14:$X$20,2)*G$9,VLOOKUP(H147,$W$14:$X$20,2)*H$9,VLOOKUP(I147,$W$14:$X$20,2)*I$9,VLOOKUP(J147,$W$14:$X$20,2)*J$9,VLOOKUP(K147,$W$14:$X$20,2)*K$9,VLOOKUP(L147,$W$14:$X$20,2)*L$9))</f>
        <v/>
      </c>
      <c r="P147" s="175">
        <f>O147/N147</f>
        <v/>
      </c>
      <c r="Q147" s="173">
        <f>COUNTIF(E147:L147,"U")</f>
        <v/>
      </c>
      <c r="R147" s="173">
        <f>COUNTIF(E147:L147,"UA")</f>
        <v/>
      </c>
      <c r="S147" s="173">
        <f>COUNTIF(E147:L147,"WH")</f>
        <v/>
      </c>
      <c r="T147" s="173" t="n"/>
      <c r="U147" s="176">
        <f>IF(Q147&lt;&gt;0,"FAIL",IF(R147&gt;0,"AB",IF(S147&gt;0,"WH","PASS")))</f>
        <v/>
      </c>
    </row>
    <row r="148" spans="1:24">
      <c r="A148" s="492" t="n">
        <v>139</v>
      </c>
      <c r="B148" s="493" t="n">
        <v>113215104142</v>
      </c>
      <c r="C148" s="494" t="s">
        <v>37</v>
      </c>
      <c r="D148" s="487" t="s">
        <v>338</v>
      </c>
      <c r="E148" s="172" t="s">
        <v>37</v>
      </c>
      <c r="F148" s="172" t="s">
        <v>206</v>
      </c>
      <c r="G148" s="172" t="s">
        <v>37</v>
      </c>
      <c r="H148" s="172" t="s">
        <v>37</v>
      </c>
      <c r="I148" s="172" t="s">
        <v>36</v>
      </c>
      <c r="J148" s="172" t="s">
        <v>203</v>
      </c>
      <c r="K148" s="172" t="s">
        <v>203</v>
      </c>
      <c r="L148" s="172" t="s">
        <v>37</v>
      </c>
      <c r="M148" s="173" t="n">
        <v>22</v>
      </c>
      <c r="N148" s="173">
        <f>IF(S148=0,22-SUMIF(E148:L148,"U*",$E$9:$L$9),0)</f>
        <v/>
      </c>
      <c r="O148" s="174">
        <f>(SUM(VLOOKUP(E148,$W$14:$X$20,2)*E$9,VLOOKUP(F148,$W$14:$X$20,2)*F$9,VLOOKUP(G148,$W$14:$X$20,2)*G$9,VLOOKUP(H148,$W$14:$X$20,2)*H$9,VLOOKUP(I148,$W$14:$X$20,2)*I$9,VLOOKUP(J148,$W$14:$X$20,2)*J$9,VLOOKUP(K148,$W$14:$X$20,2)*K$9,VLOOKUP(L148,$W$14:$X$20,2)*L$9))</f>
        <v/>
      </c>
      <c r="P148" s="175">
        <f>O148/N148</f>
        <v/>
      </c>
      <c r="Q148" s="173">
        <f>COUNTIF(E148:L148,"U")</f>
        <v/>
      </c>
      <c r="R148" s="173">
        <f>COUNTIF(E148:L148,"UA")</f>
        <v/>
      </c>
      <c r="S148" s="173">
        <f>COUNTIF(E148:L148,"WH")</f>
        <v/>
      </c>
      <c r="T148" s="173" t="n"/>
      <c r="U148" s="176">
        <f>IF(Q148&lt;&gt;0,"FAIL",IF(R148&gt;0,"AB",IF(S148&gt;0,"WH","PASS")))</f>
        <v/>
      </c>
    </row>
    <row customHeight="1" ht="25.5" r="149" s="333" spans="1:24">
      <c r="A149" s="492" t="n">
        <v>140</v>
      </c>
      <c r="B149" s="475" t="n">
        <v>113215104143</v>
      </c>
      <c r="C149" s="476" t="s">
        <v>36</v>
      </c>
      <c r="D149" s="471" t="s">
        <v>251</v>
      </c>
      <c r="E149" s="172" t="s">
        <v>38</v>
      </c>
      <c r="F149" s="172" t="s">
        <v>38</v>
      </c>
      <c r="G149" s="172" t="s">
        <v>208</v>
      </c>
      <c r="H149" s="172" t="s">
        <v>36</v>
      </c>
      <c r="I149" s="172" t="s">
        <v>36</v>
      </c>
      <c r="J149" s="172" t="s">
        <v>203</v>
      </c>
      <c r="K149" s="172" t="s">
        <v>203</v>
      </c>
      <c r="L149" s="172" t="s">
        <v>37</v>
      </c>
      <c r="M149" s="173" t="n">
        <v>22</v>
      </c>
      <c r="N149" s="173">
        <f>IF(S149=0,22-SUMIF(E149:L149,"U*",$E$9:$L$9),0)</f>
        <v/>
      </c>
      <c r="O149" s="174">
        <f>(SUM(VLOOKUP(E149,$W$14:$X$20,2)*E$9,VLOOKUP(F149,$W$14:$X$20,2)*F$9,VLOOKUP(G149,$W$14:$X$20,2)*G$9,VLOOKUP(H149,$W$14:$X$20,2)*H$9,VLOOKUP(I149,$W$14:$X$20,2)*I$9,VLOOKUP(J149,$W$14:$X$20,2)*J$9,VLOOKUP(K149,$W$14:$X$20,2)*K$9,VLOOKUP(L149,$W$14:$X$20,2)*L$9))</f>
        <v/>
      </c>
      <c r="P149" s="175">
        <f>O149/N149</f>
        <v/>
      </c>
      <c r="Q149" s="173">
        <f>COUNTIF(E149:L149,"U")</f>
        <v/>
      </c>
      <c r="R149" s="173">
        <f>COUNTIF(E149:L149,"UA")</f>
        <v/>
      </c>
      <c r="S149" s="173">
        <f>COUNTIF(E149:L149,"WH")</f>
        <v/>
      </c>
      <c r="T149" s="172" t="n"/>
      <c r="U149" s="176">
        <f>IF(Q149&lt;&gt;0,"FAIL",IF(R149&gt;0,"AB",IF(S149&gt;0,"WH","PASS")))</f>
        <v/>
      </c>
    </row>
    <row r="150" spans="1:24">
      <c r="A150" s="492" t="n">
        <v>141</v>
      </c>
      <c r="B150" s="473" t="n">
        <v>113215104144</v>
      </c>
      <c r="C150" s="476" t="s">
        <v>36</v>
      </c>
      <c r="D150" s="469" t="s">
        <v>252</v>
      </c>
      <c r="E150" s="172" t="s">
        <v>208</v>
      </c>
      <c r="F150" s="172" t="s">
        <v>208</v>
      </c>
      <c r="G150" s="172" t="s">
        <v>206</v>
      </c>
      <c r="H150" s="172" t="s">
        <v>37</v>
      </c>
      <c r="I150" s="172" t="s">
        <v>37</v>
      </c>
      <c r="J150" s="172" t="s">
        <v>36</v>
      </c>
      <c r="K150" s="172" t="s">
        <v>203</v>
      </c>
      <c r="L150" s="172" t="s">
        <v>38</v>
      </c>
      <c r="M150" s="173" t="n">
        <v>22</v>
      </c>
      <c r="N150" s="173">
        <f>IF(S150=0,22-SUMIF(E150:L150,"U*",$E$9:$L$9),0)</f>
        <v/>
      </c>
      <c r="O150" s="174">
        <f>(SUM(VLOOKUP(E150,$W$14:$X$20,2)*E$9,VLOOKUP(F150,$W$14:$X$20,2)*F$9,VLOOKUP(G150,$W$14:$X$20,2)*G$9,VLOOKUP(H150,$W$14:$X$20,2)*H$9,VLOOKUP(I150,$W$14:$X$20,2)*I$9,VLOOKUP(J150,$W$14:$X$20,2)*J$9,VLOOKUP(K150,$W$14:$X$20,2)*K$9,VLOOKUP(L150,$W$14:$X$20,2)*L$9))</f>
        <v/>
      </c>
      <c r="P150" s="175">
        <f>O150/N150</f>
        <v/>
      </c>
      <c r="Q150" s="173">
        <f>COUNTIF(E150:L150,"U")</f>
        <v/>
      </c>
      <c r="R150" s="173">
        <f>COUNTIF(E150:L150,"UA")</f>
        <v/>
      </c>
      <c r="S150" s="173">
        <f>COUNTIF(E150:L150,"WH")</f>
        <v/>
      </c>
      <c r="T150" s="173" t="n"/>
      <c r="U150" s="176">
        <f>IF(Q150&lt;&gt;0,"FAIL",IF(R150&gt;0,"AB",IF(S150&gt;0,"WH","PASS")))</f>
        <v/>
      </c>
    </row>
    <row r="151" spans="1:24">
      <c r="A151" s="492" t="n">
        <v>142</v>
      </c>
      <c r="B151" s="493" t="n">
        <v>113215104145</v>
      </c>
      <c r="C151" s="494" t="s">
        <v>37</v>
      </c>
      <c r="D151" s="488" t="s">
        <v>339</v>
      </c>
      <c r="E151" s="172" t="s">
        <v>205</v>
      </c>
      <c r="F151" s="172" t="s">
        <v>205</v>
      </c>
      <c r="G151" s="172" t="s">
        <v>206</v>
      </c>
      <c r="H151" s="172" t="s">
        <v>205</v>
      </c>
      <c r="I151" s="172" t="s">
        <v>38</v>
      </c>
      <c r="J151" s="172" t="s">
        <v>36</v>
      </c>
      <c r="K151" s="172" t="s">
        <v>36</v>
      </c>
      <c r="L151" s="172" t="s">
        <v>206</v>
      </c>
      <c r="M151" s="173" t="n">
        <v>22</v>
      </c>
      <c r="N151" s="173">
        <f>IF(S151=0,22-SUMIF(E151:L151,"U*",$E$9:$L$9),0)</f>
        <v/>
      </c>
      <c r="O151" s="174">
        <f>(SUM(VLOOKUP(E151,$W$14:$X$20,2)*E$9,VLOOKUP(F151,$W$14:$X$20,2)*F$9,VLOOKUP(G151,$W$14:$X$20,2)*G$9,VLOOKUP(H151,$W$14:$X$20,2)*H$9,VLOOKUP(I151,$W$14:$X$20,2)*I$9,VLOOKUP(J151,$W$14:$X$20,2)*J$9,VLOOKUP(K151,$W$14:$X$20,2)*K$9,VLOOKUP(L151,$W$14:$X$20,2)*L$9))</f>
        <v/>
      </c>
      <c r="P151" s="175">
        <f>O151/N151</f>
        <v/>
      </c>
      <c r="Q151" s="173">
        <f>COUNTIF(E151:L151,"U")</f>
        <v/>
      </c>
      <c r="R151" s="173">
        <f>COUNTIF(E151:L151,"UA")</f>
        <v/>
      </c>
      <c r="S151" s="173">
        <f>COUNTIF(E151:L151,"WH")</f>
        <v/>
      </c>
      <c r="T151" s="173" t="n"/>
      <c r="U151" s="176">
        <f>IF(Q151&lt;&gt;0,"FAIL",IF(R151&gt;0,"AB",IF(S151&gt;0,"WH","PASS")))</f>
        <v/>
      </c>
    </row>
    <row r="152" spans="1:24">
      <c r="A152" s="492" t="n">
        <v>143</v>
      </c>
      <c r="B152" s="473" t="n">
        <v>113215104146</v>
      </c>
      <c r="C152" s="476" t="s">
        <v>36</v>
      </c>
      <c r="D152" s="469" t="s">
        <v>253</v>
      </c>
      <c r="E152" s="172" t="s">
        <v>205</v>
      </c>
      <c r="F152" s="172" t="s">
        <v>206</v>
      </c>
      <c r="G152" s="172" t="s">
        <v>206</v>
      </c>
      <c r="H152" s="172" t="s">
        <v>206</v>
      </c>
      <c r="I152" s="172" t="s">
        <v>208</v>
      </c>
      <c r="J152" s="172" t="s">
        <v>36</v>
      </c>
      <c r="K152" s="172" t="s">
        <v>37</v>
      </c>
      <c r="L152" s="172" t="s">
        <v>38</v>
      </c>
      <c r="M152" s="173" t="n">
        <v>22</v>
      </c>
      <c r="N152" s="173">
        <f>IF(S152=0,22-SUMIF(E152:L152,"U*",$E$9:$L$9),0)</f>
        <v/>
      </c>
      <c r="O152" s="174">
        <f>(SUM(VLOOKUP(E152,$W$14:$X$20,2)*E$9,VLOOKUP(F152,$W$14:$X$20,2)*F$9,VLOOKUP(G152,$W$14:$X$20,2)*G$9,VLOOKUP(H152,$W$14:$X$20,2)*H$9,VLOOKUP(I152,$W$14:$X$20,2)*I$9,VLOOKUP(J152,$W$14:$X$20,2)*J$9,VLOOKUP(K152,$W$14:$X$20,2)*K$9,VLOOKUP(L152,$W$14:$X$20,2)*L$9))</f>
        <v/>
      </c>
      <c r="P152" s="175">
        <f>O152/N152</f>
        <v/>
      </c>
      <c r="Q152" s="173">
        <f>COUNTIF(E152:L152,"U")</f>
        <v/>
      </c>
      <c r="R152" s="173">
        <f>COUNTIF(E152:L152,"UA")</f>
        <v/>
      </c>
      <c r="S152" s="173">
        <f>COUNTIF(E152:L152,"WH")</f>
        <v/>
      </c>
      <c r="T152" s="172" t="n"/>
      <c r="U152" s="176">
        <f>IF(Q152&lt;&gt;0,"FAIL",IF(R152&gt;0,"AB",IF(S152&gt;0,"WH","PASS")))</f>
        <v/>
      </c>
    </row>
    <row r="153" spans="1:24">
      <c r="A153" s="492" t="n">
        <v>144</v>
      </c>
      <c r="B153" s="473" t="n">
        <v>113215104147</v>
      </c>
      <c r="C153" s="476" t="s">
        <v>36</v>
      </c>
      <c r="D153" s="471" t="s">
        <v>254</v>
      </c>
      <c r="E153" s="172" t="s">
        <v>38</v>
      </c>
      <c r="F153" s="172" t="s">
        <v>37</v>
      </c>
      <c r="G153" s="172" t="s">
        <v>38</v>
      </c>
      <c r="H153" s="172" t="s">
        <v>208</v>
      </c>
      <c r="I153" s="172" t="s">
        <v>36</v>
      </c>
      <c r="J153" s="172" t="s">
        <v>203</v>
      </c>
      <c r="K153" s="172" t="s">
        <v>203</v>
      </c>
      <c r="L153" s="172" t="s">
        <v>38</v>
      </c>
      <c r="M153" s="173" t="n">
        <v>22</v>
      </c>
      <c r="N153" s="173">
        <f>IF(S153=0,22-SUMIF(E153:L153,"U*",$E$9:$L$9),0)</f>
        <v/>
      </c>
      <c r="O153" s="174">
        <f>(SUM(VLOOKUP(E153,$W$14:$X$20,2)*E$9,VLOOKUP(F153,$W$14:$X$20,2)*F$9,VLOOKUP(G153,$W$14:$X$20,2)*G$9,VLOOKUP(H153,$W$14:$X$20,2)*H$9,VLOOKUP(I153,$W$14:$X$20,2)*I$9,VLOOKUP(J153,$W$14:$X$20,2)*J$9,VLOOKUP(K153,$W$14:$X$20,2)*K$9,VLOOKUP(L153,$W$14:$X$20,2)*L$9))</f>
        <v/>
      </c>
      <c r="P153" s="175">
        <f>O153/N153</f>
        <v/>
      </c>
      <c r="Q153" s="173">
        <f>COUNTIF(E153:L153,"U")</f>
        <v/>
      </c>
      <c r="R153" s="173">
        <f>COUNTIF(E153:L153,"UA")</f>
        <v/>
      </c>
      <c r="S153" s="173">
        <f>COUNTIF(E153:L153,"WH")</f>
        <v/>
      </c>
      <c r="T153" s="173" t="n"/>
      <c r="U153" s="176">
        <f>IF(Q153&lt;&gt;0,"FAIL",IF(R153&gt;0,"AB",IF(S153&gt;0,"WH","PASS")))</f>
        <v/>
      </c>
    </row>
    <row r="154" spans="1:24">
      <c r="A154" s="492" t="n">
        <v>145</v>
      </c>
      <c r="B154" s="473" t="n">
        <v>113215104148</v>
      </c>
      <c r="C154" s="476" t="s">
        <v>36</v>
      </c>
      <c r="D154" s="471" t="s">
        <v>255</v>
      </c>
      <c r="E154" s="172" t="s">
        <v>205</v>
      </c>
      <c r="F154" s="172" t="s">
        <v>38</v>
      </c>
      <c r="G154" s="172" t="s">
        <v>206</v>
      </c>
      <c r="H154" s="172" t="s">
        <v>38</v>
      </c>
      <c r="I154" s="172" t="s">
        <v>38</v>
      </c>
      <c r="J154" s="172" t="s">
        <v>203</v>
      </c>
      <c r="K154" s="172" t="s">
        <v>203</v>
      </c>
      <c r="L154" s="172" t="s">
        <v>206</v>
      </c>
      <c r="M154" s="173" t="n">
        <v>22</v>
      </c>
      <c r="N154" s="173">
        <f>IF(S154=0,22-SUMIF(E154:L154,"U*",$E$9:$L$9),0)</f>
        <v/>
      </c>
      <c r="O154" s="174">
        <f>(SUM(VLOOKUP(E154,$W$14:$X$20,2)*E$9,VLOOKUP(F154,$W$14:$X$20,2)*F$9,VLOOKUP(G154,$W$14:$X$20,2)*G$9,VLOOKUP(H154,$W$14:$X$20,2)*H$9,VLOOKUP(I154,$W$14:$X$20,2)*I$9,VLOOKUP(J154,$W$14:$X$20,2)*J$9,VLOOKUP(K154,$W$14:$X$20,2)*K$9,VLOOKUP(L154,$W$14:$X$20,2)*L$9))</f>
        <v/>
      </c>
      <c r="P154" s="175">
        <f>O154/N154</f>
        <v/>
      </c>
      <c r="Q154" s="173">
        <f>COUNTIF(E154:L154,"U")</f>
        <v/>
      </c>
      <c r="R154" s="173">
        <f>COUNTIF(E154:L154,"UA")</f>
        <v/>
      </c>
      <c r="S154" s="173">
        <f>COUNTIF(E154:L154,"WH")</f>
        <v/>
      </c>
      <c r="T154" s="173" t="n"/>
      <c r="U154" s="176">
        <f>IF(Q154&lt;&gt;0,"FAIL",IF(R154&gt;0,"AB",IF(S154&gt;0,"WH","PASS")))</f>
        <v/>
      </c>
    </row>
    <row r="155" spans="1:24">
      <c r="A155" s="492" t="n">
        <v>146</v>
      </c>
      <c r="B155" s="475" t="n">
        <v>113215104149</v>
      </c>
      <c r="C155" s="476" t="s">
        <v>36</v>
      </c>
      <c r="D155" s="471" t="s">
        <v>256</v>
      </c>
      <c r="E155" s="172" t="s">
        <v>38</v>
      </c>
      <c r="F155" s="172" t="s">
        <v>38</v>
      </c>
      <c r="G155" s="172" t="s">
        <v>208</v>
      </c>
      <c r="H155" s="172" t="s">
        <v>208</v>
      </c>
      <c r="I155" s="172" t="s">
        <v>208</v>
      </c>
      <c r="J155" s="172" t="s">
        <v>36</v>
      </c>
      <c r="K155" s="172" t="s">
        <v>36</v>
      </c>
      <c r="L155" s="172" t="s">
        <v>206</v>
      </c>
      <c r="M155" s="173" t="n">
        <v>22</v>
      </c>
      <c r="N155" s="173">
        <f>IF(S155=0,22-SUMIF(E155:L155,"U*",$E$9:$L$9),0)</f>
        <v/>
      </c>
      <c r="O155" s="174">
        <f>(SUM(VLOOKUP(E155,$W$14:$X$20,2)*E$9,VLOOKUP(F155,$W$14:$X$20,2)*F$9,VLOOKUP(G155,$W$14:$X$20,2)*G$9,VLOOKUP(H155,$W$14:$X$20,2)*H$9,VLOOKUP(I155,$W$14:$X$20,2)*I$9,VLOOKUP(J155,$W$14:$X$20,2)*J$9,VLOOKUP(K155,$W$14:$X$20,2)*K$9,VLOOKUP(L155,$W$14:$X$20,2)*L$9))</f>
        <v/>
      </c>
      <c r="P155" s="175">
        <f>O155/N155</f>
        <v/>
      </c>
      <c r="Q155" s="173">
        <f>COUNTIF(E155:L155,"U")</f>
        <v/>
      </c>
      <c r="R155" s="173">
        <f>COUNTIF(E155:L155,"UA")</f>
        <v/>
      </c>
      <c r="S155" s="173">
        <f>COUNTIF(E155:L155,"WH")</f>
        <v/>
      </c>
      <c r="T155" s="172" t="n"/>
      <c r="U155" s="176">
        <f>IF(Q155&lt;&gt;0,"FAIL",IF(R155&gt;0,"AB",IF(S155&gt;0,"WH","PASS")))</f>
        <v/>
      </c>
    </row>
    <row r="156" spans="1:24">
      <c r="A156" s="492" t="n">
        <v>147</v>
      </c>
      <c r="B156" s="478" t="n">
        <v>113215104150</v>
      </c>
      <c r="C156" s="483" t="s">
        <v>38</v>
      </c>
      <c r="D156" s="484" t="s">
        <v>404</v>
      </c>
      <c r="E156" s="172" t="s">
        <v>38</v>
      </c>
      <c r="F156" s="172" t="s">
        <v>206</v>
      </c>
      <c r="G156" s="172" t="s">
        <v>37</v>
      </c>
      <c r="H156" s="172" t="s">
        <v>38</v>
      </c>
      <c r="I156" s="172" t="s">
        <v>206</v>
      </c>
      <c r="J156" s="172" t="s">
        <v>36</v>
      </c>
      <c r="K156" s="172" t="s">
        <v>36</v>
      </c>
      <c r="L156" s="172" t="s">
        <v>206</v>
      </c>
      <c r="M156" s="173" t="n">
        <v>22</v>
      </c>
      <c r="N156" s="173">
        <f>IF(S156=0,22-SUMIF(E156:L156,"U*",$E$9:$L$9),0)</f>
        <v/>
      </c>
      <c r="O156" s="174">
        <f>(SUM(VLOOKUP(E156,$W$14:$X$20,2)*E$9,VLOOKUP(F156,$W$14:$X$20,2)*F$9,VLOOKUP(G156,$W$14:$X$20,2)*G$9,VLOOKUP(H156,$W$14:$X$20,2)*H$9,VLOOKUP(I156,$W$14:$X$20,2)*I$9,VLOOKUP(J156,$W$14:$X$20,2)*J$9,VLOOKUP(K156,$W$14:$X$20,2)*K$9,VLOOKUP(L156,$W$14:$X$20,2)*L$9))</f>
        <v/>
      </c>
      <c r="P156" s="175">
        <f>O156/N156</f>
        <v/>
      </c>
      <c r="Q156" s="173">
        <f>COUNTIF(E156:L156,"U")</f>
        <v/>
      </c>
      <c r="R156" s="173">
        <f>COUNTIF(E156:L156,"UA")</f>
        <v/>
      </c>
      <c r="S156" s="173">
        <f>COUNTIF(E156:L156,"WH")</f>
        <v/>
      </c>
      <c r="T156" s="173" t="n"/>
      <c r="U156" s="176">
        <f>IF(Q156&lt;&gt;0,"FAIL",IF(R156&gt;0,"AB",IF(S156&gt;0,"WH","PASS")))</f>
        <v/>
      </c>
    </row>
    <row r="157" spans="1:24">
      <c r="A157" s="492" t="n">
        <v>148</v>
      </c>
      <c r="B157" s="493" t="n">
        <v>113215104151</v>
      </c>
      <c r="C157" s="494" t="s">
        <v>37</v>
      </c>
      <c r="D157" s="488" t="s">
        <v>340</v>
      </c>
      <c r="E157" s="172" t="s">
        <v>37</v>
      </c>
      <c r="F157" s="172" t="s">
        <v>38</v>
      </c>
      <c r="G157" s="172" t="s">
        <v>37</v>
      </c>
      <c r="H157" s="172" t="s">
        <v>208</v>
      </c>
      <c r="I157" s="172" t="s">
        <v>37</v>
      </c>
      <c r="J157" s="172" t="s">
        <v>203</v>
      </c>
      <c r="K157" s="172" t="s">
        <v>203</v>
      </c>
      <c r="L157" s="172" t="s">
        <v>38</v>
      </c>
      <c r="M157" s="173" t="n">
        <v>22</v>
      </c>
      <c r="N157" s="173">
        <f>IF(S157=0,22-SUMIF(E157:L157,"U*",$E$9:$L$9),0)</f>
        <v/>
      </c>
      <c r="O157" s="174">
        <f>(SUM(VLOOKUP(E157,$W$14:$X$20,2)*E$9,VLOOKUP(F157,$W$14:$X$20,2)*F$9,VLOOKUP(G157,$W$14:$X$20,2)*G$9,VLOOKUP(H157,$W$14:$X$20,2)*H$9,VLOOKUP(I157,$W$14:$X$20,2)*I$9,VLOOKUP(J157,$W$14:$X$20,2)*J$9,VLOOKUP(K157,$W$14:$X$20,2)*K$9,VLOOKUP(L157,$W$14:$X$20,2)*L$9))</f>
        <v/>
      </c>
      <c r="P157" s="175">
        <f>O157/N157</f>
        <v/>
      </c>
      <c r="Q157" s="173">
        <f>COUNTIF(E157:L157,"U")</f>
        <v/>
      </c>
      <c r="R157" s="173">
        <f>COUNTIF(E157:L157,"UA")</f>
        <v/>
      </c>
      <c r="S157" s="173">
        <f>COUNTIF(E157:L157,"WH")</f>
        <v/>
      </c>
      <c r="T157" s="173" t="n"/>
      <c r="U157" s="176">
        <f>IF(Q157&lt;&gt;0,"FAIL",IF(R157&gt;0,"AB",IF(S157&gt;0,"WH","PASS")))</f>
        <v/>
      </c>
    </row>
    <row r="158" spans="1:24">
      <c r="A158" s="492" t="n">
        <v>149</v>
      </c>
      <c r="B158" s="478" t="n">
        <v>113215104152</v>
      </c>
      <c r="C158" s="483" t="s">
        <v>38</v>
      </c>
      <c r="D158" s="484" t="s">
        <v>405</v>
      </c>
      <c r="E158" s="172" t="s">
        <v>38</v>
      </c>
      <c r="F158" s="172" t="s">
        <v>208</v>
      </c>
      <c r="G158" s="172" t="s">
        <v>206</v>
      </c>
      <c r="H158" s="172" t="s">
        <v>37</v>
      </c>
      <c r="I158" s="172" t="s">
        <v>37</v>
      </c>
      <c r="J158" s="172" t="s">
        <v>203</v>
      </c>
      <c r="K158" s="172" t="s">
        <v>203</v>
      </c>
      <c r="L158" s="172" t="s">
        <v>206</v>
      </c>
      <c r="M158" s="173" t="n">
        <v>22</v>
      </c>
      <c r="N158" s="173">
        <f>IF(S158=0,22-SUMIF(E158:L158,"U*",$E$9:$L$9),0)</f>
        <v/>
      </c>
      <c r="O158" s="174">
        <f>(SUM(VLOOKUP(E158,$W$14:$X$20,2)*E$9,VLOOKUP(F158,$W$14:$X$20,2)*F$9,VLOOKUP(G158,$W$14:$X$20,2)*G$9,VLOOKUP(H158,$W$14:$X$20,2)*H$9,VLOOKUP(I158,$W$14:$X$20,2)*I$9,VLOOKUP(J158,$W$14:$X$20,2)*J$9,VLOOKUP(K158,$W$14:$X$20,2)*K$9,VLOOKUP(L158,$W$14:$X$20,2)*L$9))</f>
        <v/>
      </c>
      <c r="P158" s="175">
        <f>O158/N158</f>
        <v/>
      </c>
      <c r="Q158" s="173">
        <f>COUNTIF(E158:L158,"U")</f>
        <v/>
      </c>
      <c r="R158" s="173">
        <f>COUNTIF(E158:L158,"UA")</f>
        <v/>
      </c>
      <c r="S158" s="173">
        <f>COUNTIF(E158:L158,"WH")</f>
        <v/>
      </c>
      <c r="T158" s="172" t="n"/>
      <c r="U158" s="176">
        <f>IF(Q158&lt;&gt;0,"FAIL",IF(R158&gt;0,"AB",IF(S158&gt;0,"WH","PASS")))</f>
        <v/>
      </c>
    </row>
    <row r="159" spans="1:24">
      <c r="A159" s="492" t="n">
        <v>150</v>
      </c>
      <c r="B159" s="478" t="n">
        <v>113215104153</v>
      </c>
      <c r="C159" s="483" t="s">
        <v>38</v>
      </c>
      <c r="D159" s="484" t="s">
        <v>406</v>
      </c>
      <c r="E159" s="172" t="s">
        <v>37</v>
      </c>
      <c r="F159" s="172" t="s">
        <v>37</v>
      </c>
      <c r="G159" s="172" t="s">
        <v>37</v>
      </c>
      <c r="H159" s="172" t="s">
        <v>37</v>
      </c>
      <c r="I159" s="172" t="s">
        <v>38</v>
      </c>
      <c r="J159" s="172" t="s">
        <v>203</v>
      </c>
      <c r="K159" s="172" t="s">
        <v>36</v>
      </c>
      <c r="L159" s="172" t="s">
        <v>38</v>
      </c>
      <c r="M159" s="173" t="n">
        <v>22</v>
      </c>
      <c r="N159" s="173">
        <f>IF(S159=0,22-SUMIF(E159:L159,"U*",$E$9:$L$9),0)</f>
        <v/>
      </c>
      <c r="O159" s="174">
        <f>(SUM(VLOOKUP(E159,$W$14:$X$20,2)*E$9,VLOOKUP(F159,$W$14:$X$20,2)*F$9,VLOOKUP(G159,$W$14:$X$20,2)*G$9,VLOOKUP(H159,$W$14:$X$20,2)*H$9,VLOOKUP(I159,$W$14:$X$20,2)*I$9,VLOOKUP(J159,$W$14:$X$20,2)*J$9,VLOOKUP(K159,$W$14:$X$20,2)*K$9,VLOOKUP(L159,$W$14:$X$20,2)*L$9))</f>
        <v/>
      </c>
      <c r="P159" s="175">
        <f>O159/N159</f>
        <v/>
      </c>
      <c r="Q159" s="173">
        <f>COUNTIF(E159:L159,"U")</f>
        <v/>
      </c>
      <c r="R159" s="173">
        <f>COUNTIF(E159:L159,"UA")</f>
        <v/>
      </c>
      <c r="S159" s="173">
        <f>COUNTIF(E159:L159,"WH")</f>
        <v/>
      </c>
      <c r="T159" s="173" t="n"/>
      <c r="U159" s="176">
        <f>IF(Q159&lt;&gt;0,"FAIL",IF(R159&gt;0,"AB",IF(S159&gt;0,"WH","PASS")))</f>
        <v/>
      </c>
    </row>
    <row r="160" spans="1:24">
      <c r="A160" s="492" t="n">
        <v>151</v>
      </c>
      <c r="B160" s="475" t="n">
        <v>113215104154</v>
      </c>
      <c r="C160" s="476" t="s">
        <v>36</v>
      </c>
      <c r="D160" s="471" t="s">
        <v>257</v>
      </c>
      <c r="E160" s="172" t="s">
        <v>38</v>
      </c>
      <c r="F160" s="172" t="s">
        <v>36</v>
      </c>
      <c r="G160" s="172" t="s">
        <v>38</v>
      </c>
      <c r="H160" s="172" t="s">
        <v>37</v>
      </c>
      <c r="I160" s="172" t="s">
        <v>37</v>
      </c>
      <c r="J160" s="172" t="s">
        <v>203</v>
      </c>
      <c r="K160" s="172" t="s">
        <v>203</v>
      </c>
      <c r="L160" s="172" t="s">
        <v>208</v>
      </c>
      <c r="M160" s="173" t="n">
        <v>22</v>
      </c>
      <c r="N160" s="173">
        <f>IF(S160=0,22-SUMIF(E160:L160,"U*",$E$9:$L$9),0)</f>
        <v/>
      </c>
      <c r="O160" s="174">
        <f>(SUM(VLOOKUP(E160,$W$14:$X$20,2)*E$9,VLOOKUP(F160,$W$14:$X$20,2)*F$9,VLOOKUP(G160,$W$14:$X$20,2)*G$9,VLOOKUP(H160,$W$14:$X$20,2)*H$9,VLOOKUP(I160,$W$14:$X$20,2)*I$9,VLOOKUP(J160,$W$14:$X$20,2)*J$9,VLOOKUP(K160,$W$14:$X$20,2)*K$9,VLOOKUP(L160,$W$14:$X$20,2)*L$9))</f>
        <v/>
      </c>
      <c r="P160" s="175">
        <f>O160/N160</f>
        <v/>
      </c>
      <c r="Q160" s="173">
        <f>COUNTIF(E160:L160,"U")</f>
        <v/>
      </c>
      <c r="R160" s="173">
        <f>COUNTIF(E160:L160,"UA")</f>
        <v/>
      </c>
      <c r="S160" s="173">
        <f>COUNTIF(E160:L160,"WH")</f>
        <v/>
      </c>
      <c r="T160" s="173" t="n"/>
      <c r="U160" s="176">
        <f>IF(Q160&lt;&gt;0,"FAIL",IF(R160&gt;0,"AB",IF(S160&gt;0,"WH","PASS")))</f>
        <v/>
      </c>
    </row>
    <row r="161" spans="1:24">
      <c r="A161" s="492" t="n">
        <v>152</v>
      </c>
      <c r="B161" s="478" t="n">
        <v>113215104155</v>
      </c>
      <c r="C161" s="483" t="s">
        <v>38</v>
      </c>
      <c r="D161" s="484" t="s">
        <v>407</v>
      </c>
      <c r="E161" s="172" t="s">
        <v>208</v>
      </c>
      <c r="F161" s="172" t="s">
        <v>37</v>
      </c>
      <c r="G161" s="172" t="s">
        <v>37</v>
      </c>
      <c r="H161" s="172" t="s">
        <v>37</v>
      </c>
      <c r="I161" s="172" t="s">
        <v>36</v>
      </c>
      <c r="J161" s="172" t="s">
        <v>203</v>
      </c>
      <c r="K161" s="172" t="s">
        <v>203</v>
      </c>
      <c r="L161" s="172" t="s">
        <v>36</v>
      </c>
      <c r="M161" s="173" t="n">
        <v>22</v>
      </c>
      <c r="N161" s="173">
        <f>IF(S161=0,22-SUMIF(E161:L161,"U*",$E$9:$L$9),0)</f>
        <v/>
      </c>
      <c r="O161" s="174">
        <f>(SUM(VLOOKUP(E161,$W$14:$X$20,2)*E$9,VLOOKUP(F161,$W$14:$X$20,2)*F$9,VLOOKUP(G161,$W$14:$X$20,2)*G$9,VLOOKUP(H161,$W$14:$X$20,2)*H$9,VLOOKUP(I161,$W$14:$X$20,2)*I$9,VLOOKUP(J161,$W$14:$X$20,2)*J$9,VLOOKUP(K161,$W$14:$X$20,2)*K$9,VLOOKUP(L161,$W$14:$X$20,2)*L$9))</f>
        <v/>
      </c>
      <c r="P161" s="175">
        <f>O161/N161</f>
        <v/>
      </c>
      <c r="Q161" s="173">
        <f>COUNTIF(E161:L161,"U")</f>
        <v/>
      </c>
      <c r="R161" s="173">
        <f>COUNTIF(E161:L161,"UA")</f>
        <v/>
      </c>
      <c r="S161" s="173">
        <f>COUNTIF(E161:L161,"WH")</f>
        <v/>
      </c>
      <c r="T161" s="172" t="n"/>
      <c r="U161" s="176">
        <f>IF(Q161&lt;&gt;0,"FAIL",IF(R161&gt;0,"AB",IF(S161&gt;0,"WH","PASS")))</f>
        <v/>
      </c>
    </row>
    <row r="162" spans="1:24">
      <c r="A162" s="492" t="n">
        <v>153</v>
      </c>
      <c r="B162" s="478" t="n">
        <v>113215104156</v>
      </c>
      <c r="C162" s="483" t="s">
        <v>38</v>
      </c>
      <c r="D162" s="486" t="s">
        <v>408</v>
      </c>
      <c r="E162" s="172" t="s">
        <v>205</v>
      </c>
      <c r="F162" s="172" t="s">
        <v>206</v>
      </c>
      <c r="G162" s="172" t="s">
        <v>38</v>
      </c>
      <c r="H162" s="172" t="s">
        <v>38</v>
      </c>
      <c r="I162" s="172" t="s">
        <v>38</v>
      </c>
      <c r="J162" s="172" t="s">
        <v>203</v>
      </c>
      <c r="K162" s="172" t="s">
        <v>36</v>
      </c>
      <c r="L162" s="172" t="s">
        <v>38</v>
      </c>
      <c r="M162" s="173" t="n">
        <v>22</v>
      </c>
      <c r="N162" s="173">
        <f>IF(S162=0,22-SUMIF(E162:L162,"U*",$E$9:$L$9),0)</f>
        <v/>
      </c>
      <c r="O162" s="174">
        <f>(SUM(VLOOKUP(E162,$W$14:$X$20,2)*E$9,VLOOKUP(F162,$W$14:$X$20,2)*F$9,VLOOKUP(G162,$W$14:$X$20,2)*G$9,VLOOKUP(H162,$W$14:$X$20,2)*H$9,VLOOKUP(I162,$W$14:$X$20,2)*I$9,VLOOKUP(J162,$W$14:$X$20,2)*J$9,VLOOKUP(K162,$W$14:$X$20,2)*K$9,VLOOKUP(L162,$W$14:$X$20,2)*L$9))</f>
        <v/>
      </c>
      <c r="P162" s="175">
        <f>O162/N162</f>
        <v/>
      </c>
      <c r="Q162" s="173">
        <f>COUNTIF(E162:L162,"U")</f>
        <v/>
      </c>
      <c r="R162" s="173">
        <f>COUNTIF(E162:L162,"UA")</f>
        <v/>
      </c>
      <c r="S162" s="173">
        <f>COUNTIF(E162:L162,"WH")</f>
        <v/>
      </c>
      <c r="T162" s="173" t="n"/>
      <c r="U162" s="176">
        <f>IF(Q162&lt;&gt;0,"FAIL",IF(R162&gt;0,"AB",IF(S162&gt;0,"WH","PASS")))</f>
        <v/>
      </c>
    </row>
    <row r="163" spans="1:24">
      <c r="A163" s="492" t="n">
        <v>154</v>
      </c>
      <c r="B163" s="493" t="n">
        <v>113215104157</v>
      </c>
      <c r="C163" s="494" t="s">
        <v>37</v>
      </c>
      <c r="D163" s="488" t="s">
        <v>341</v>
      </c>
      <c r="E163" s="172" t="s">
        <v>205</v>
      </c>
      <c r="F163" s="172" t="s">
        <v>206</v>
      </c>
      <c r="G163" s="172" t="s">
        <v>206</v>
      </c>
      <c r="H163" s="172" t="s">
        <v>206</v>
      </c>
      <c r="I163" s="172" t="s">
        <v>38</v>
      </c>
      <c r="J163" s="172" t="s">
        <v>203</v>
      </c>
      <c r="K163" s="172" t="s">
        <v>203</v>
      </c>
      <c r="L163" s="172" t="s">
        <v>38</v>
      </c>
      <c r="M163" s="173" t="n">
        <v>22</v>
      </c>
      <c r="N163" s="173">
        <f>IF(S163=0,22-SUMIF(E163:L163,"U*",$E$9:$L$9),0)</f>
        <v/>
      </c>
      <c r="O163" s="174">
        <f>(SUM(VLOOKUP(E163,$W$14:$X$20,2)*E$9,VLOOKUP(F163,$W$14:$X$20,2)*F$9,VLOOKUP(G163,$W$14:$X$20,2)*G$9,VLOOKUP(H163,$W$14:$X$20,2)*H$9,VLOOKUP(I163,$W$14:$X$20,2)*I$9,VLOOKUP(J163,$W$14:$X$20,2)*J$9,VLOOKUP(K163,$W$14:$X$20,2)*K$9,VLOOKUP(L163,$W$14:$X$20,2)*L$9))</f>
        <v/>
      </c>
      <c r="P163" s="175">
        <f>O163/N163</f>
        <v/>
      </c>
      <c r="Q163" s="173">
        <f>COUNTIF(E163:L163,"U")</f>
        <v/>
      </c>
      <c r="R163" s="173">
        <f>COUNTIF(E163:L163,"UA")</f>
        <v/>
      </c>
      <c r="S163" s="173">
        <f>COUNTIF(E163:L163,"WH")</f>
        <v/>
      </c>
      <c r="T163" s="173" t="n"/>
      <c r="U163" s="176">
        <f>IF(Q163&lt;&gt;0,"FAIL",IF(R163&gt;0,"AB",IF(S163&gt;0,"WH","PASS")))</f>
        <v/>
      </c>
    </row>
    <row r="164" spans="1:24">
      <c r="A164" s="492" t="n">
        <v>155</v>
      </c>
      <c r="B164" s="473" t="n">
        <v>113215104158</v>
      </c>
      <c r="C164" s="476" t="s">
        <v>36</v>
      </c>
      <c r="D164" s="471" t="s">
        <v>258</v>
      </c>
      <c r="E164" s="172" t="s">
        <v>205</v>
      </c>
      <c r="F164" s="172" t="s">
        <v>38</v>
      </c>
      <c r="G164" s="172" t="s">
        <v>37</v>
      </c>
      <c r="H164" s="172" t="s">
        <v>38</v>
      </c>
      <c r="I164" s="172" t="s">
        <v>37</v>
      </c>
      <c r="J164" s="172" t="s">
        <v>203</v>
      </c>
      <c r="K164" s="172" t="s">
        <v>203</v>
      </c>
      <c r="L164" s="172" t="s">
        <v>38</v>
      </c>
      <c r="M164" s="173" t="n">
        <v>22</v>
      </c>
      <c r="N164" s="173">
        <f>IF(S164=0,22-SUMIF(E164:L164,"U*",$E$9:$L$9),0)</f>
        <v/>
      </c>
      <c r="O164" s="174">
        <f>(SUM(VLOOKUP(E164,$W$14:$X$20,2)*E$9,VLOOKUP(F164,$W$14:$X$20,2)*F$9,VLOOKUP(G164,$W$14:$X$20,2)*G$9,VLOOKUP(H164,$W$14:$X$20,2)*H$9,VLOOKUP(I164,$W$14:$X$20,2)*I$9,VLOOKUP(J164,$W$14:$X$20,2)*J$9,VLOOKUP(K164,$W$14:$X$20,2)*K$9,VLOOKUP(L164,$W$14:$X$20,2)*L$9))</f>
        <v/>
      </c>
      <c r="P164" s="175">
        <f>O164/N164</f>
        <v/>
      </c>
      <c r="Q164" s="173">
        <f>COUNTIF(E164:L164,"U")</f>
        <v/>
      </c>
      <c r="R164" s="173">
        <f>COUNTIF(E164:L164,"UA")</f>
        <v/>
      </c>
      <c r="S164" s="173">
        <f>COUNTIF(E164:L164,"WH")</f>
        <v/>
      </c>
      <c r="T164" s="172" t="n"/>
      <c r="U164" s="176">
        <f>IF(Q164&lt;&gt;0,"FAIL",IF(R164&gt;0,"AB",IF(S164&gt;0,"WH","PASS")))</f>
        <v/>
      </c>
    </row>
    <row r="165" spans="1:24">
      <c r="A165" s="492" t="n">
        <v>156</v>
      </c>
      <c r="B165" s="473" t="n">
        <v>113215104159</v>
      </c>
      <c r="C165" s="476" t="s">
        <v>36</v>
      </c>
      <c r="D165" s="471" t="s">
        <v>259</v>
      </c>
      <c r="E165" s="172" t="s">
        <v>38</v>
      </c>
      <c r="F165" s="172" t="s">
        <v>37</v>
      </c>
      <c r="G165" s="172" t="s">
        <v>38</v>
      </c>
      <c r="H165" s="172" t="s">
        <v>208</v>
      </c>
      <c r="I165" s="172" t="s">
        <v>38</v>
      </c>
      <c r="J165" s="172" t="s">
        <v>203</v>
      </c>
      <c r="K165" s="172" t="s">
        <v>203</v>
      </c>
      <c r="L165" s="172" t="s">
        <v>38</v>
      </c>
      <c r="M165" s="173" t="n">
        <v>22</v>
      </c>
      <c r="N165" s="173">
        <f>IF(S165=0,22-SUMIF(E165:L165,"U*",$E$9:$L$9),0)</f>
        <v/>
      </c>
      <c r="O165" s="174">
        <f>(SUM(VLOOKUP(E165,$W$14:$X$20,2)*E$9,VLOOKUP(F165,$W$14:$X$20,2)*F$9,VLOOKUP(G165,$W$14:$X$20,2)*G$9,VLOOKUP(H165,$W$14:$X$20,2)*H$9,VLOOKUP(I165,$W$14:$X$20,2)*I$9,VLOOKUP(J165,$W$14:$X$20,2)*J$9,VLOOKUP(K165,$W$14:$X$20,2)*K$9,VLOOKUP(L165,$W$14:$X$20,2)*L$9))</f>
        <v/>
      </c>
      <c r="P165" s="175">
        <f>O165/N165</f>
        <v/>
      </c>
      <c r="Q165" s="173">
        <f>COUNTIF(E165:L165,"U")</f>
        <v/>
      </c>
      <c r="R165" s="173">
        <f>COUNTIF(E165:L165,"UA")</f>
        <v/>
      </c>
      <c r="S165" s="173">
        <f>COUNTIF(E165:L165,"WH")</f>
        <v/>
      </c>
      <c r="T165" s="173" t="n"/>
      <c r="U165" s="176">
        <f>IF(Q165&lt;&gt;0,"FAIL",IF(R165&gt;0,"AB",IF(S165&gt;0,"WH","PASS")))</f>
        <v/>
      </c>
    </row>
    <row r="166" spans="1:24">
      <c r="A166" s="492" t="n">
        <v>157</v>
      </c>
      <c r="B166" s="475" t="n">
        <v>113215104160</v>
      </c>
      <c r="C166" s="476" t="s">
        <v>36</v>
      </c>
      <c r="D166" s="470" t="s">
        <v>260</v>
      </c>
      <c r="E166" s="172" t="s">
        <v>38</v>
      </c>
      <c r="F166" s="172" t="s">
        <v>36</v>
      </c>
      <c r="G166" s="172" t="s">
        <v>36</v>
      </c>
      <c r="H166" s="172" t="s">
        <v>36</v>
      </c>
      <c r="I166" s="172" t="s">
        <v>36</v>
      </c>
      <c r="J166" s="172" t="s">
        <v>203</v>
      </c>
      <c r="K166" s="172" t="s">
        <v>203</v>
      </c>
      <c r="L166" s="172" t="s">
        <v>37</v>
      </c>
      <c r="M166" s="173" t="n">
        <v>22</v>
      </c>
      <c r="N166" s="173">
        <f>IF(S166=0,22-SUMIF(E166:L166,"U*",$E$9:$L$9),0)</f>
        <v/>
      </c>
      <c r="O166" s="174">
        <f>(SUM(VLOOKUP(E166,$W$14:$X$20,2)*E$9,VLOOKUP(F166,$W$14:$X$20,2)*F$9,VLOOKUP(G166,$W$14:$X$20,2)*G$9,VLOOKUP(H166,$W$14:$X$20,2)*H$9,VLOOKUP(I166,$W$14:$X$20,2)*I$9,VLOOKUP(J166,$W$14:$X$20,2)*J$9,VLOOKUP(K166,$W$14:$X$20,2)*K$9,VLOOKUP(L166,$W$14:$X$20,2)*L$9))</f>
        <v/>
      </c>
      <c r="P166" s="175">
        <f>O166/N166</f>
        <v/>
      </c>
      <c r="Q166" s="173">
        <f>COUNTIF(E166:L166,"U")</f>
        <v/>
      </c>
      <c r="R166" s="173">
        <f>COUNTIF(E166:L166,"UA")</f>
        <v/>
      </c>
      <c r="S166" s="173">
        <f>COUNTIF(E166:L166,"WH")</f>
        <v/>
      </c>
      <c r="T166" s="173" t="n"/>
      <c r="U166" s="176">
        <f>IF(Q166&lt;&gt;0,"FAIL",IF(R166&gt;0,"AB",IF(S166&gt;0,"WH","PASS")))</f>
        <v/>
      </c>
    </row>
    <row r="167" spans="1:24">
      <c r="A167" s="492" t="n">
        <v>158</v>
      </c>
      <c r="B167" s="493" t="n">
        <v>113215104161</v>
      </c>
      <c r="C167" s="494" t="s">
        <v>37</v>
      </c>
      <c r="D167" s="488" t="s">
        <v>342</v>
      </c>
      <c r="E167" s="172" t="s">
        <v>205</v>
      </c>
      <c r="F167" s="172" t="s">
        <v>205</v>
      </c>
      <c r="G167" s="172" t="s">
        <v>205</v>
      </c>
      <c r="H167" s="172" t="s">
        <v>205</v>
      </c>
      <c r="I167" s="172" t="s">
        <v>205</v>
      </c>
      <c r="J167" s="172" t="s">
        <v>37</v>
      </c>
      <c r="K167" s="172" t="s">
        <v>38</v>
      </c>
      <c r="L167" s="172" t="s">
        <v>206</v>
      </c>
      <c r="M167" s="173" t="n">
        <v>22</v>
      </c>
      <c r="N167" s="173">
        <f>IF(S167=0,22-SUMIF(E167:L167,"U*",$E$9:$L$9),0)</f>
        <v/>
      </c>
      <c r="O167" s="174">
        <f>(SUM(VLOOKUP(E167,$W$14:$X$20,2)*E$9,VLOOKUP(F167,$W$14:$X$20,2)*F$9,VLOOKUP(G167,$W$14:$X$20,2)*G$9,VLOOKUP(H167,$W$14:$X$20,2)*H$9,VLOOKUP(I167,$W$14:$X$20,2)*I$9,VLOOKUP(J167,$W$14:$X$20,2)*J$9,VLOOKUP(K167,$W$14:$X$20,2)*K$9,VLOOKUP(L167,$W$14:$X$20,2)*L$9))</f>
        <v/>
      </c>
      <c r="P167" s="175">
        <f>O167/N167</f>
        <v/>
      </c>
      <c r="Q167" s="173">
        <f>COUNTIF(E167:L167,"U")</f>
        <v/>
      </c>
      <c r="R167" s="173">
        <f>COUNTIF(E167:L167,"UA")</f>
        <v/>
      </c>
      <c r="S167" s="173">
        <f>COUNTIF(E167:L167,"WH")</f>
        <v/>
      </c>
      <c r="T167" s="172" t="n"/>
      <c r="U167" s="176">
        <f>IF(Q167&lt;&gt;0,"FAIL",IF(R167&gt;0,"AB",IF(S167&gt;0,"WH","PASS")))</f>
        <v/>
      </c>
    </row>
    <row r="168" spans="1:24">
      <c r="A168" s="492" t="n">
        <v>159</v>
      </c>
      <c r="B168" s="478" t="n">
        <v>113215104162</v>
      </c>
      <c r="C168" s="483" t="s">
        <v>38</v>
      </c>
      <c r="D168" s="484" t="s">
        <v>409</v>
      </c>
      <c r="E168" s="172" t="s">
        <v>206</v>
      </c>
      <c r="F168" s="172" t="s">
        <v>206</v>
      </c>
      <c r="G168" s="172" t="s">
        <v>206</v>
      </c>
      <c r="H168" s="172" t="s">
        <v>37</v>
      </c>
      <c r="I168" s="172" t="s">
        <v>38</v>
      </c>
      <c r="J168" s="172" t="s">
        <v>203</v>
      </c>
      <c r="K168" s="172" t="s">
        <v>203</v>
      </c>
      <c r="L168" s="172" t="s">
        <v>38</v>
      </c>
      <c r="M168" s="173" t="n">
        <v>22</v>
      </c>
      <c r="N168" s="173">
        <f>IF(S168=0,22-SUMIF(E168:L168,"U*",$E$9:$L$9),0)</f>
        <v/>
      </c>
      <c r="O168" s="174">
        <f>(SUM(VLOOKUP(E168,$W$14:$X$20,2)*E$9,VLOOKUP(F168,$W$14:$X$20,2)*F$9,VLOOKUP(G168,$W$14:$X$20,2)*G$9,VLOOKUP(H168,$W$14:$X$20,2)*H$9,VLOOKUP(I168,$W$14:$X$20,2)*I$9,VLOOKUP(J168,$W$14:$X$20,2)*J$9,VLOOKUP(K168,$W$14:$X$20,2)*K$9,VLOOKUP(L168,$W$14:$X$20,2)*L$9))</f>
        <v/>
      </c>
      <c r="P168" s="175">
        <f>O168/N168</f>
        <v/>
      </c>
      <c r="Q168" s="173">
        <f>COUNTIF(E168:L168,"U")</f>
        <v/>
      </c>
      <c r="R168" s="173">
        <f>COUNTIF(E168:L168,"UA")</f>
        <v/>
      </c>
      <c r="S168" s="173">
        <f>COUNTIF(E168:L168,"WH")</f>
        <v/>
      </c>
      <c r="T168" s="173" t="n"/>
      <c r="U168" s="176">
        <f>IF(Q168&lt;&gt;0,"FAIL",IF(R168&gt;0,"AB",IF(S168&gt;0,"WH","PASS")))</f>
        <v/>
      </c>
    </row>
    <row r="169" spans="1:24">
      <c r="A169" s="492" t="n">
        <v>160</v>
      </c>
      <c r="B169" s="493" t="n">
        <v>113215104163</v>
      </c>
      <c r="C169" s="494" t="s">
        <v>37</v>
      </c>
      <c r="D169" s="487" t="s">
        <v>343</v>
      </c>
      <c r="E169" s="172" t="s">
        <v>38</v>
      </c>
      <c r="F169" s="172" t="s">
        <v>38</v>
      </c>
      <c r="G169" s="172" t="s">
        <v>38</v>
      </c>
      <c r="H169" s="172" t="s">
        <v>36</v>
      </c>
      <c r="I169" s="172" t="s">
        <v>38</v>
      </c>
      <c r="J169" s="172" t="s">
        <v>203</v>
      </c>
      <c r="K169" s="172" t="s">
        <v>203</v>
      </c>
      <c r="L169" s="172" t="s">
        <v>37</v>
      </c>
      <c r="M169" s="173" t="n">
        <v>22</v>
      </c>
      <c r="N169" s="173">
        <f>IF(S169=0,22-SUMIF(E169:L169,"U*",$E$9:$L$9),0)</f>
        <v/>
      </c>
      <c r="O169" s="174">
        <f>(SUM(VLOOKUP(E169,$W$14:$X$20,2)*E$9,VLOOKUP(F169,$W$14:$X$20,2)*F$9,VLOOKUP(G169,$W$14:$X$20,2)*G$9,VLOOKUP(H169,$W$14:$X$20,2)*H$9,VLOOKUP(I169,$W$14:$X$20,2)*I$9,VLOOKUP(J169,$W$14:$X$20,2)*J$9,VLOOKUP(K169,$W$14:$X$20,2)*K$9,VLOOKUP(L169,$W$14:$X$20,2)*L$9))</f>
        <v/>
      </c>
      <c r="P169" s="175">
        <f>O169/N169</f>
        <v/>
      </c>
      <c r="Q169" s="173">
        <f>COUNTIF(E169:L169,"U")</f>
        <v/>
      </c>
      <c r="R169" s="173">
        <f>COUNTIF(E169:L169,"UA")</f>
        <v/>
      </c>
      <c r="S169" s="173">
        <f>COUNTIF(E169:L169,"WH")</f>
        <v/>
      </c>
      <c r="T169" s="172" t="n"/>
      <c r="U169" s="176">
        <f>IF(Q169&lt;&gt;0,"FAIL",IF(R169&gt;0,"AB",IF(S169&gt;0,"WH","PASS")))</f>
        <v/>
      </c>
    </row>
    <row r="170" spans="1:24">
      <c r="A170" s="492" t="n">
        <v>161</v>
      </c>
      <c r="B170" s="493" t="n">
        <v>113215104164</v>
      </c>
      <c r="C170" s="494" t="s">
        <v>37</v>
      </c>
      <c r="D170" s="487" t="s">
        <v>344</v>
      </c>
      <c r="E170" s="172" t="s">
        <v>38</v>
      </c>
      <c r="F170" s="172" t="s">
        <v>37</v>
      </c>
      <c r="G170" s="172" t="s">
        <v>36</v>
      </c>
      <c r="H170" s="172" t="s">
        <v>38</v>
      </c>
      <c r="I170" s="172" t="s">
        <v>36</v>
      </c>
      <c r="J170" s="172" t="s">
        <v>203</v>
      </c>
      <c r="K170" s="172" t="s">
        <v>203</v>
      </c>
      <c r="L170" s="172" t="s">
        <v>37</v>
      </c>
      <c r="M170" s="173" t="n">
        <v>22</v>
      </c>
      <c r="N170" s="173">
        <f>IF(S170=0,22-SUMIF(E170:L170,"U*",$E$9:$L$9),0)</f>
        <v/>
      </c>
      <c r="O170" s="174">
        <f>(SUM(VLOOKUP(E170,$W$14:$X$20,2)*E$9,VLOOKUP(F170,$W$14:$X$20,2)*F$9,VLOOKUP(G170,$W$14:$X$20,2)*G$9,VLOOKUP(H170,$W$14:$X$20,2)*H$9,VLOOKUP(I170,$W$14:$X$20,2)*I$9,VLOOKUP(J170,$W$14:$X$20,2)*J$9,VLOOKUP(K170,$W$14:$X$20,2)*K$9,VLOOKUP(L170,$W$14:$X$20,2)*L$9))</f>
        <v/>
      </c>
      <c r="P170" s="175">
        <f>O170/N170</f>
        <v/>
      </c>
      <c r="Q170" s="173">
        <f>COUNTIF(E170:L170,"U")</f>
        <v/>
      </c>
      <c r="R170" s="172">
        <f>COUNTIF(E170:L170,"UA")</f>
        <v/>
      </c>
      <c r="S170" s="173">
        <f>COUNTIF(E170:L170,"WH")</f>
        <v/>
      </c>
      <c r="T170" s="173" t="n"/>
      <c r="U170" s="176">
        <f>IF(Q170&lt;&gt;0,"FAIL",IF(R170&gt;0,"AB",IF(S170&gt;0,"WH","PASS")))</f>
        <v/>
      </c>
    </row>
    <row r="171" spans="1:24">
      <c r="A171" s="492" t="n">
        <v>162</v>
      </c>
      <c r="B171" s="493" t="n">
        <v>113215104165</v>
      </c>
      <c r="C171" s="494" t="s">
        <v>37</v>
      </c>
      <c r="D171" s="487" t="s">
        <v>345</v>
      </c>
      <c r="E171" s="172" t="s">
        <v>38</v>
      </c>
      <c r="F171" s="172" t="s">
        <v>38</v>
      </c>
      <c r="G171" s="172" t="s">
        <v>208</v>
      </c>
      <c r="H171" s="172" t="s">
        <v>206</v>
      </c>
      <c r="I171" s="172" t="s">
        <v>36</v>
      </c>
      <c r="J171" s="172" t="s">
        <v>203</v>
      </c>
      <c r="K171" s="172" t="s">
        <v>203</v>
      </c>
      <c r="L171" s="172" t="s">
        <v>38</v>
      </c>
      <c r="M171" s="173" t="n">
        <v>22</v>
      </c>
      <c r="N171" s="173">
        <f>IF(S171=0,22-SUMIF(E171:L171,"U*",$E$9:$L$9),0)</f>
        <v/>
      </c>
      <c r="O171" s="174">
        <f>(SUM(VLOOKUP(E171,$W$14:$X$20,2)*E$9,VLOOKUP(F171,$W$14:$X$20,2)*F$9,VLOOKUP(G171,$W$14:$X$20,2)*G$9,VLOOKUP(H171,$W$14:$X$20,2)*H$9,VLOOKUP(I171,$W$14:$X$20,2)*I$9,VLOOKUP(J171,$W$14:$X$20,2)*J$9,VLOOKUP(K171,$W$14:$X$20,2)*K$9,VLOOKUP(L171,$W$14:$X$20,2)*L$9))</f>
        <v/>
      </c>
      <c r="P171" s="175">
        <f>O171/N171</f>
        <v/>
      </c>
      <c r="Q171" s="173">
        <f>COUNTIF(E171:L171,"U")</f>
        <v/>
      </c>
      <c r="R171" s="172">
        <f>COUNTIF(E171:L171,"UA")</f>
        <v/>
      </c>
      <c r="S171" s="173">
        <f>COUNTIF(E171:L171,"WH")</f>
        <v/>
      </c>
      <c r="T171" s="172" t="n"/>
      <c r="U171" s="176">
        <f>IF(Q171&lt;&gt;0,"FAIL",IF(R171&gt;0,"AB",IF(S171&gt;0,"WH","PASS")))</f>
        <v/>
      </c>
    </row>
    <row r="172" spans="1:24">
      <c r="A172" s="492" t="n">
        <v>163</v>
      </c>
      <c r="B172" s="493" t="n">
        <v>113215104166</v>
      </c>
      <c r="C172" s="494" t="s">
        <v>37</v>
      </c>
      <c r="D172" s="487" t="s">
        <v>346</v>
      </c>
      <c r="E172" s="172" t="s">
        <v>37</v>
      </c>
      <c r="F172" s="172" t="s">
        <v>37</v>
      </c>
      <c r="G172" s="172" t="s">
        <v>38</v>
      </c>
      <c r="H172" s="172" t="s">
        <v>37</v>
      </c>
      <c r="I172" s="172" t="s">
        <v>37</v>
      </c>
      <c r="J172" s="172" t="s">
        <v>203</v>
      </c>
      <c r="K172" s="172" t="s">
        <v>203</v>
      </c>
      <c r="L172" s="172" t="s">
        <v>36</v>
      </c>
      <c r="M172" s="173" t="n">
        <v>22</v>
      </c>
      <c r="N172" s="173">
        <f>IF(S172=0,22-SUMIF(E172:L172,"U*",$E$9:$L$9),0)</f>
        <v/>
      </c>
      <c r="O172" s="174">
        <f>(SUM(VLOOKUP(E172,$W$14:$X$20,2)*E$9,VLOOKUP(F172,$W$14:$X$20,2)*F$9,VLOOKUP(G172,$W$14:$X$20,2)*G$9,VLOOKUP(H172,$W$14:$X$20,2)*H$9,VLOOKUP(I172,$W$14:$X$20,2)*I$9,VLOOKUP(J172,$W$14:$X$20,2)*J$9,VLOOKUP(K172,$W$14:$X$20,2)*K$9,VLOOKUP(L172,$W$14:$X$20,2)*L$9))</f>
        <v/>
      </c>
      <c r="P172" s="175">
        <f>O172/N172</f>
        <v/>
      </c>
      <c r="Q172" s="173">
        <f>COUNTIF(E172:L172,"U")</f>
        <v/>
      </c>
      <c r="R172" s="172">
        <f>COUNTIF(E172:L172,"UA")</f>
        <v/>
      </c>
      <c r="S172" s="173">
        <f>COUNTIF(E172:L172,"WH")</f>
        <v/>
      </c>
      <c r="T172" s="173" t="n"/>
      <c r="U172" s="176">
        <f>IF(Q172&lt;&gt;0,"FAIL",IF(R172&gt;0,"AB",IF(S172&gt;0,"WH","PASS")))</f>
        <v/>
      </c>
    </row>
    <row r="173" spans="1:24">
      <c r="A173" s="492" t="n">
        <v>164</v>
      </c>
      <c r="B173" s="493" t="n">
        <v>113215104167</v>
      </c>
      <c r="C173" s="494" t="s">
        <v>37</v>
      </c>
      <c r="D173" s="487" t="s">
        <v>347</v>
      </c>
      <c r="E173" s="172" t="s">
        <v>37</v>
      </c>
      <c r="F173" s="172" t="s">
        <v>37</v>
      </c>
      <c r="G173" s="172" t="s">
        <v>37</v>
      </c>
      <c r="H173" s="172" t="s">
        <v>38</v>
      </c>
      <c r="I173" s="172" t="s">
        <v>36</v>
      </c>
      <c r="J173" s="172" t="s">
        <v>203</v>
      </c>
      <c r="K173" s="172" t="s">
        <v>203</v>
      </c>
      <c r="L173" s="172" t="s">
        <v>36</v>
      </c>
      <c r="M173" s="173" t="n">
        <v>22</v>
      </c>
      <c r="N173" s="173">
        <f>IF(S173=0,22-SUMIF(E173:L173,"U*",$E$9:$L$9),0)</f>
        <v/>
      </c>
      <c r="O173" s="174">
        <f>(SUM(VLOOKUP(E173,$W$14:$X$20,2)*E$9,VLOOKUP(F173,$W$14:$X$20,2)*F$9,VLOOKUP(G173,$W$14:$X$20,2)*G$9,VLOOKUP(H173,$W$14:$X$20,2)*H$9,VLOOKUP(I173,$W$14:$X$20,2)*I$9,VLOOKUP(J173,$W$14:$X$20,2)*J$9,VLOOKUP(K173,$W$14:$X$20,2)*K$9,VLOOKUP(L173,$W$14:$X$20,2)*L$9))</f>
        <v/>
      </c>
      <c r="P173" s="175">
        <f>O173/N173</f>
        <v/>
      </c>
      <c r="Q173" s="173">
        <f>COUNTIF(E173:L173,"U")</f>
        <v/>
      </c>
      <c r="R173" s="172">
        <f>COUNTIF(E173:L173,"UA")</f>
        <v/>
      </c>
      <c r="S173" s="173">
        <f>COUNTIF(E173:L173,"WH")</f>
        <v/>
      </c>
      <c r="T173" s="173" t="n"/>
      <c r="U173" s="176">
        <f>IF(Q173&lt;&gt;0,"FAIL",IF(R173&gt;0,"AB",IF(S173&gt;0,"WH","PASS")))</f>
        <v/>
      </c>
    </row>
    <row customHeight="1" ht="25.5" r="174" s="333" spans="1:24">
      <c r="A174" s="492" t="n">
        <v>165</v>
      </c>
      <c r="B174" s="493" t="n">
        <v>113215104301</v>
      </c>
      <c r="C174" s="494" t="s">
        <v>37</v>
      </c>
      <c r="D174" s="487" t="s">
        <v>348</v>
      </c>
      <c r="E174" s="172" t="s">
        <v>206</v>
      </c>
      <c r="F174" s="172" t="s">
        <v>206</v>
      </c>
      <c r="G174" s="172" t="s">
        <v>206</v>
      </c>
      <c r="H174" s="172" t="s">
        <v>206</v>
      </c>
      <c r="I174" s="172" t="s">
        <v>205</v>
      </c>
      <c r="J174" s="172" t="s">
        <v>36</v>
      </c>
      <c r="K174" s="172" t="s">
        <v>36</v>
      </c>
      <c r="L174" s="172" t="s">
        <v>37</v>
      </c>
      <c r="M174" s="173" t="n">
        <v>22</v>
      </c>
      <c r="N174" s="173">
        <f>IF(S174=0,22-SUMIF(E174:L174,"U*",$E$9:$L$9),0)</f>
        <v/>
      </c>
      <c r="O174" s="174">
        <f>(SUM(VLOOKUP(E174,$W$14:$X$20,2)*E$9,VLOOKUP(F174,$W$14:$X$20,2)*F$9,VLOOKUP(G174,$W$14:$X$20,2)*G$9,VLOOKUP(H174,$W$14:$X$20,2)*H$9,VLOOKUP(I174,$W$14:$X$20,2)*I$9,VLOOKUP(J174,$W$14:$X$20,2)*J$9,VLOOKUP(K174,$W$14:$X$20,2)*K$9,VLOOKUP(L174,$W$14:$X$20,2)*L$9))</f>
        <v/>
      </c>
      <c r="P174" s="175">
        <f>O174/N174</f>
        <v/>
      </c>
      <c r="Q174" s="173">
        <f>COUNTIF(E174:L174,"U")</f>
        <v/>
      </c>
      <c r="R174" s="172">
        <f>COUNTIF(E174:L174,"UA")</f>
        <v/>
      </c>
      <c r="S174" s="173">
        <f>COUNTIF(E174:L174,"WH")</f>
        <v/>
      </c>
      <c r="T174" s="172" t="n"/>
      <c r="U174" s="176">
        <f>IF(Q174&lt;&gt;0,"FAIL",IF(R174&gt;0,"AB",IF(S174&gt;0,"WH","PASS")))</f>
        <v/>
      </c>
    </row>
    <row r="175" spans="1:24">
      <c r="A175" s="492" t="n">
        <v>166</v>
      </c>
      <c r="B175" s="475" t="n">
        <v>113215104302</v>
      </c>
      <c r="C175" s="476" t="s">
        <v>36</v>
      </c>
      <c r="D175" s="468" t="s">
        <v>261</v>
      </c>
      <c r="E175" s="172" t="s">
        <v>206</v>
      </c>
      <c r="F175" s="172" t="s">
        <v>206</v>
      </c>
      <c r="G175" s="172" t="s">
        <v>206</v>
      </c>
      <c r="H175" s="172" t="s">
        <v>206</v>
      </c>
      <c r="I175" s="172" t="s">
        <v>208</v>
      </c>
      <c r="J175" s="172" t="s">
        <v>36</v>
      </c>
      <c r="K175" s="172" t="s">
        <v>36</v>
      </c>
      <c r="L175" s="172" t="s">
        <v>206</v>
      </c>
      <c r="M175" s="173" t="n">
        <v>22</v>
      </c>
      <c r="N175" s="173">
        <f>IF(S175=0,22-SUMIF(E175:L175,"U*",$E$9:$L$9),0)</f>
        <v/>
      </c>
      <c r="O175" s="174">
        <f>(SUM(VLOOKUP(E175,$W$14:$X$20,2)*E$9,VLOOKUP(F175,$W$14:$X$20,2)*F$9,VLOOKUP(G175,$W$14:$X$20,2)*G$9,VLOOKUP(H175,$W$14:$X$20,2)*H$9,VLOOKUP(I175,$W$14:$X$20,2)*I$9,VLOOKUP(J175,$W$14:$X$20,2)*J$9,VLOOKUP(K175,$W$14:$X$20,2)*K$9,VLOOKUP(L175,$W$14:$X$20,2)*L$9))</f>
        <v/>
      </c>
      <c r="P175" s="175">
        <f>O175/N175</f>
        <v/>
      </c>
      <c r="Q175" s="173">
        <f>COUNTIF(E175:L175,"U")</f>
        <v/>
      </c>
      <c r="R175" s="172">
        <f>COUNTIF(E175:L175,"UA")</f>
        <v/>
      </c>
      <c r="S175" s="173">
        <f>COUNTIF(E175:L175,"WH")</f>
        <v/>
      </c>
      <c r="T175" s="173" t="n"/>
      <c r="U175" s="176">
        <f>IF(Q175&lt;&gt;0,"FAIL",IF(R175&gt;0,"AB",IF(S175&gt;0,"WH","PASS")))</f>
        <v/>
      </c>
    </row>
    <row r="176" spans="1:24">
      <c r="A176" s="492" t="n">
        <v>167</v>
      </c>
      <c r="B176" s="493" t="n">
        <v>113215104303</v>
      </c>
      <c r="C176" s="494" t="s">
        <v>37</v>
      </c>
      <c r="D176" s="487" t="s">
        <v>349</v>
      </c>
      <c r="E176" s="172" t="s">
        <v>37</v>
      </c>
      <c r="F176" s="172" t="s">
        <v>38</v>
      </c>
      <c r="G176" s="172" t="s">
        <v>38</v>
      </c>
      <c r="H176" s="172" t="s">
        <v>36</v>
      </c>
      <c r="I176" s="172" t="s">
        <v>37</v>
      </c>
      <c r="J176" s="172" t="s">
        <v>203</v>
      </c>
      <c r="K176" s="172" t="s">
        <v>203</v>
      </c>
      <c r="L176" s="172" t="s">
        <v>36</v>
      </c>
      <c r="M176" s="173" t="n">
        <v>22</v>
      </c>
      <c r="N176" s="173">
        <f>IF(S176=0,22-SUMIF(E176:L176,"U*",$E$9:$L$9),0)</f>
        <v/>
      </c>
      <c r="O176" s="174">
        <f>(SUM(VLOOKUP(E176,$W$14:$X$20,2)*E$9,VLOOKUP(F176,$W$14:$X$20,2)*F$9,VLOOKUP(G176,$W$14:$X$20,2)*G$9,VLOOKUP(H176,$W$14:$X$20,2)*H$9,VLOOKUP(I176,$W$14:$X$20,2)*I$9,VLOOKUP(J176,$W$14:$X$20,2)*J$9,VLOOKUP(K176,$W$14:$X$20,2)*K$9,VLOOKUP(L176,$W$14:$X$20,2)*L$9))</f>
        <v/>
      </c>
      <c r="P176" s="175">
        <f>O176/N176</f>
        <v/>
      </c>
      <c r="Q176" s="173">
        <f>COUNTIF(E176:L176,"U")</f>
        <v/>
      </c>
      <c r="R176" s="172">
        <f>COUNTIF(E176:L176,"UA")</f>
        <v/>
      </c>
      <c r="S176" s="173">
        <f>COUNTIF(E176:L176,"WH")</f>
        <v/>
      </c>
      <c r="T176" s="173" t="n"/>
      <c r="U176" s="176">
        <f>IF(Q176&lt;&gt;0,"FAIL",IF(R176&gt;0,"AB",IF(S176&gt;0,"WH","PASS")))</f>
        <v/>
      </c>
    </row>
    <row customHeight="1" ht="25.5" r="177" s="333" spans="1:24">
      <c r="A177" s="492" t="n">
        <v>168</v>
      </c>
      <c r="B177" s="493" t="n">
        <v>113215104305</v>
      </c>
      <c r="C177" s="494" t="s">
        <v>37</v>
      </c>
      <c r="D177" s="487" t="s">
        <v>350</v>
      </c>
      <c r="E177" s="172" t="s">
        <v>208</v>
      </c>
      <c r="F177" s="172" t="s">
        <v>38</v>
      </c>
      <c r="G177" s="172" t="s">
        <v>38</v>
      </c>
      <c r="H177" s="172" t="s">
        <v>38</v>
      </c>
      <c r="I177" s="172" t="s">
        <v>37</v>
      </c>
      <c r="J177" s="172" t="s">
        <v>203</v>
      </c>
      <c r="K177" s="172" t="s">
        <v>37</v>
      </c>
      <c r="L177" s="172" t="s">
        <v>38</v>
      </c>
      <c r="M177" s="173" t="n">
        <v>22</v>
      </c>
      <c r="N177" s="173">
        <f>IF(S177=0,22-SUMIF(E177:L177,"U*",$E$9:$L$9),0)</f>
        <v/>
      </c>
      <c r="O177" s="174">
        <f>(SUM(VLOOKUP(E177,$W$14:$X$20,2)*E$9,VLOOKUP(F177,$W$14:$X$20,2)*F$9,VLOOKUP(G177,$W$14:$X$20,2)*G$9,VLOOKUP(H177,$W$14:$X$20,2)*H$9,VLOOKUP(I177,$W$14:$X$20,2)*I$9,VLOOKUP(J177,$W$14:$X$20,2)*J$9,VLOOKUP(K177,$W$14:$X$20,2)*K$9,VLOOKUP(L177,$W$14:$X$20,2)*L$9))</f>
        <v/>
      </c>
      <c r="P177" s="175">
        <f>O177/N177</f>
        <v/>
      </c>
      <c r="Q177" s="173">
        <f>COUNTIF(E177:L177,"U")</f>
        <v/>
      </c>
      <c r="R177" s="172">
        <f>COUNTIF(E177:L177,"UA")</f>
        <v/>
      </c>
      <c r="S177" s="173">
        <f>COUNTIF(E177:L177,"WH")</f>
        <v/>
      </c>
      <c r="T177" s="173" t="n"/>
      <c r="U177" s="176">
        <f>IF(Q177&lt;&gt;0,"FAIL",IF(R177&gt;0,"AB",IF(S177&gt;0,"WH","PASS")))</f>
        <v/>
      </c>
    </row>
    <row r="178" spans="1:24">
      <c r="A178" s="492" t="n">
        <v>169</v>
      </c>
      <c r="B178" s="475" t="n">
        <v>113215104306</v>
      </c>
      <c r="C178" s="476" t="s">
        <v>36</v>
      </c>
      <c r="D178" s="470" t="s">
        <v>262</v>
      </c>
      <c r="E178" s="172" t="s">
        <v>38</v>
      </c>
      <c r="F178" s="172" t="s">
        <v>38</v>
      </c>
      <c r="G178" s="172" t="s">
        <v>37</v>
      </c>
      <c r="H178" s="172" t="s">
        <v>36</v>
      </c>
      <c r="I178" s="172" t="s">
        <v>37</v>
      </c>
      <c r="J178" s="172" t="s">
        <v>203</v>
      </c>
      <c r="K178" s="172" t="s">
        <v>203</v>
      </c>
      <c r="L178" s="172" t="s">
        <v>37</v>
      </c>
      <c r="M178" s="173" t="n">
        <v>22</v>
      </c>
      <c r="N178" s="173">
        <f>IF(S178=0,22-SUMIF(E178:L178,"U*",$E$9:$L$9),0)</f>
        <v/>
      </c>
      <c r="O178" s="174">
        <f>(SUM(VLOOKUP(E178,$W$14:$X$20,2)*E$9,VLOOKUP(F178,$W$14:$X$20,2)*F$9,VLOOKUP(G178,$W$14:$X$20,2)*G$9,VLOOKUP(H178,$W$14:$X$20,2)*H$9,VLOOKUP(I178,$W$14:$X$20,2)*I$9,VLOOKUP(J178,$W$14:$X$20,2)*J$9,VLOOKUP(K178,$W$14:$X$20,2)*K$9,VLOOKUP(L178,$W$14:$X$20,2)*L$9))</f>
        <v/>
      </c>
      <c r="P178" s="175">
        <f>O178/N178</f>
        <v/>
      </c>
      <c r="Q178" s="173">
        <f>COUNTIF(E178:L178,"U")</f>
        <v/>
      </c>
      <c r="R178" s="172">
        <f>COUNTIF(E178:L178,"UA")</f>
        <v/>
      </c>
      <c r="S178" s="173">
        <f>COUNTIF(E178:L178,"WH")</f>
        <v/>
      </c>
      <c r="T178" s="173" t="n"/>
      <c r="U178" s="176">
        <f>IF(Q178&lt;&gt;0,"FAIL",IF(R178&gt;0,"AB",IF(S178&gt;0,"WH","PASS")))</f>
        <v/>
      </c>
    </row>
    <row r="179" spans="1:24">
      <c r="A179" s="492" t="n">
        <v>170</v>
      </c>
      <c r="B179" s="475" t="n">
        <v>113215104307</v>
      </c>
      <c r="C179" s="476" t="s">
        <v>36</v>
      </c>
      <c r="D179" s="468" t="s">
        <v>263</v>
      </c>
      <c r="E179" s="172" t="s">
        <v>38</v>
      </c>
      <c r="F179" s="172" t="s">
        <v>38</v>
      </c>
      <c r="G179" s="172" t="s">
        <v>205</v>
      </c>
      <c r="H179" s="172" t="s">
        <v>38</v>
      </c>
      <c r="I179" s="172" t="s">
        <v>208</v>
      </c>
      <c r="J179" s="172" t="s">
        <v>203</v>
      </c>
      <c r="K179" s="172" t="s">
        <v>203</v>
      </c>
      <c r="L179" s="172" t="s">
        <v>38</v>
      </c>
      <c r="M179" s="173" t="n">
        <v>22</v>
      </c>
      <c r="N179" s="173">
        <f>IF(S179=0,22-SUMIF(E179:L179,"U*",$E$9:$L$9),0)</f>
        <v/>
      </c>
      <c r="O179" s="174">
        <f>(SUM(VLOOKUP(E179,$W$14:$X$20,2)*E$9,VLOOKUP(F179,$W$14:$X$20,2)*F$9,VLOOKUP(G179,$W$14:$X$20,2)*G$9,VLOOKUP(H179,$W$14:$X$20,2)*H$9,VLOOKUP(I179,$W$14:$X$20,2)*I$9,VLOOKUP(J179,$W$14:$X$20,2)*J$9,VLOOKUP(K179,$W$14:$X$20,2)*K$9,VLOOKUP(L179,$W$14:$X$20,2)*L$9))</f>
        <v/>
      </c>
      <c r="P179" s="175">
        <f>O179/N179</f>
        <v/>
      </c>
      <c r="Q179" s="173">
        <f>COUNTIF(E179:L179,"U")</f>
        <v/>
      </c>
      <c r="R179" s="172">
        <f>COUNTIF(E179:L179,"UA")</f>
        <v/>
      </c>
      <c r="S179" s="173">
        <f>COUNTIF(E179:L179,"WH")</f>
        <v/>
      </c>
      <c r="T179" s="173" t="n"/>
      <c r="U179" s="176">
        <f>IF(Q179&lt;&gt;0,"FAIL",IF(R179&gt;0,"AB",IF(S179&gt;0,"WH","PASS")))</f>
        <v/>
      </c>
    </row>
    <row r="180" spans="1:24">
      <c r="A180" s="492" t="n">
        <v>171</v>
      </c>
      <c r="B180" s="489" t="n">
        <v>113215104308</v>
      </c>
      <c r="C180" s="483" t="s">
        <v>38</v>
      </c>
      <c r="D180" s="490" t="s">
        <v>410</v>
      </c>
      <c r="E180" s="172" t="s">
        <v>38</v>
      </c>
      <c r="F180" s="172" t="s">
        <v>38</v>
      </c>
      <c r="G180" s="172" t="s">
        <v>206</v>
      </c>
      <c r="H180" s="172" t="s">
        <v>38</v>
      </c>
      <c r="I180" s="172" t="s">
        <v>208</v>
      </c>
      <c r="J180" s="172" t="s">
        <v>203</v>
      </c>
      <c r="K180" s="172" t="s">
        <v>203</v>
      </c>
      <c r="L180" s="172" t="s">
        <v>38</v>
      </c>
      <c r="M180" s="173" t="n">
        <v>22</v>
      </c>
      <c r="N180" s="173">
        <f>IF(S180=0,22-SUMIF(E180:L180,"U*",$E$9:$L$9),0)</f>
        <v/>
      </c>
      <c r="O180" s="174">
        <f>(SUM(VLOOKUP(E180,$W$14:$X$20,2)*E$9,VLOOKUP(F180,$W$14:$X$20,2)*F$9,VLOOKUP(G180,$W$14:$X$20,2)*G$9,VLOOKUP(H180,$W$14:$X$20,2)*H$9,VLOOKUP(I180,$W$14:$X$20,2)*I$9,VLOOKUP(J180,$W$14:$X$20,2)*J$9,VLOOKUP(K180,$W$14:$X$20,2)*K$9,VLOOKUP(L180,$W$14:$X$20,2)*L$9))</f>
        <v/>
      </c>
      <c r="P180" s="175">
        <f>O180/N180</f>
        <v/>
      </c>
      <c r="Q180" s="173">
        <f>COUNTIF(E180:L180,"U")</f>
        <v/>
      </c>
      <c r="R180" s="172">
        <f>COUNTIF(E180:L180,"UA")</f>
        <v/>
      </c>
      <c r="S180" s="173">
        <f>COUNTIF(E180:L180,"WH")</f>
        <v/>
      </c>
      <c r="T180" s="173" t="n"/>
      <c r="U180" s="176">
        <f>IF(Q180&lt;&gt;0,"FAIL",IF(R180&gt;0,"AB",IF(S180&gt;0,"WH","PASS")))</f>
        <v/>
      </c>
    </row>
    <row r="181" spans="1:24">
      <c r="A181" s="492" t="n">
        <v>172</v>
      </c>
      <c r="B181" s="489" t="n">
        <v>113215104309</v>
      </c>
      <c r="C181" s="483" t="s">
        <v>38</v>
      </c>
      <c r="D181" s="490" t="s">
        <v>411</v>
      </c>
      <c r="E181" s="172" t="s">
        <v>206</v>
      </c>
      <c r="F181" s="172" t="s">
        <v>208</v>
      </c>
      <c r="G181" s="172" t="s">
        <v>206</v>
      </c>
      <c r="H181" s="172" t="s">
        <v>205</v>
      </c>
      <c r="I181" s="172" t="s">
        <v>208</v>
      </c>
      <c r="J181" s="172" t="s">
        <v>36</v>
      </c>
      <c r="K181" s="172" t="s">
        <v>36</v>
      </c>
      <c r="L181" s="172" t="s">
        <v>38</v>
      </c>
      <c r="M181" s="173" t="n">
        <v>22</v>
      </c>
      <c r="N181" s="173">
        <f>IF(S181=0,22-SUMIF(E181:L181,"U*",$E$9:$L$9),0)</f>
        <v/>
      </c>
      <c r="O181" s="174">
        <f>(SUM(VLOOKUP(E181,$W$14:$X$20,2)*E$9,VLOOKUP(F181,$W$14:$X$20,2)*F$9,VLOOKUP(G181,$W$14:$X$20,2)*G$9,VLOOKUP(H181,$W$14:$X$20,2)*H$9,VLOOKUP(I181,$W$14:$X$20,2)*I$9,VLOOKUP(J181,$W$14:$X$20,2)*J$9,VLOOKUP(K181,$W$14:$X$20,2)*K$9,VLOOKUP(L181,$W$14:$X$20,2)*L$9))</f>
        <v/>
      </c>
      <c r="P181" s="175">
        <f>O181/N181</f>
        <v/>
      </c>
      <c r="Q181" s="173">
        <f>COUNTIF(E181:L181,"U")</f>
        <v/>
      </c>
      <c r="R181" s="172">
        <f>COUNTIF(E181:L181,"UA")</f>
        <v/>
      </c>
      <c r="S181" s="173">
        <f>COUNTIF(E181:L181,"WH")</f>
        <v/>
      </c>
      <c r="T181" s="173" t="n"/>
      <c r="U181" s="176">
        <f>IF(Q181&lt;&gt;0,"FAIL",IF(R181&gt;0,"AB",IF(S181&gt;0,"WH","PASS")))</f>
        <v/>
      </c>
    </row>
    <row r="182" spans="1:24">
      <c r="A182" s="492" t="n">
        <v>173</v>
      </c>
      <c r="B182" s="489" t="n">
        <v>113215104310</v>
      </c>
      <c r="C182" s="483" t="s">
        <v>38</v>
      </c>
      <c r="D182" s="491" t="s">
        <v>412</v>
      </c>
      <c r="E182" s="172" t="s">
        <v>206</v>
      </c>
      <c r="F182" s="172" t="s">
        <v>206</v>
      </c>
      <c r="G182" s="172" t="s">
        <v>205</v>
      </c>
      <c r="H182" s="172" t="s">
        <v>205</v>
      </c>
      <c r="I182" s="172" t="s">
        <v>206</v>
      </c>
      <c r="J182" s="172" t="s">
        <v>36</v>
      </c>
      <c r="K182" s="172" t="s">
        <v>37</v>
      </c>
      <c r="L182" s="172" t="s">
        <v>206</v>
      </c>
      <c r="M182" s="173" t="n">
        <v>22</v>
      </c>
      <c r="N182" s="173">
        <f>IF(S182=0,22-SUMIF(E182:L182,"U*",$E$9:$L$9),0)</f>
        <v/>
      </c>
      <c r="O182" s="174">
        <f>(SUM(VLOOKUP(E182,$W$14:$X$20,2)*E$9,VLOOKUP(F182,$W$14:$X$20,2)*F$9,VLOOKUP(G182,$W$14:$X$20,2)*G$9,VLOOKUP(H182,$W$14:$X$20,2)*H$9,VLOOKUP(I182,$W$14:$X$20,2)*I$9,VLOOKUP(J182,$W$14:$X$20,2)*J$9,VLOOKUP(K182,$W$14:$X$20,2)*K$9,VLOOKUP(L182,$W$14:$X$20,2)*L$9))</f>
        <v/>
      </c>
      <c r="P182" s="175">
        <f>O182/N182</f>
        <v/>
      </c>
      <c r="Q182" s="173">
        <f>COUNTIF(E182:L182,"U")</f>
        <v/>
      </c>
      <c r="R182" s="172">
        <f>COUNTIF(E182:L182,"UA")</f>
        <v/>
      </c>
      <c r="S182" s="173">
        <f>COUNTIF(E182:L182,"WH")</f>
        <v/>
      </c>
      <c r="T182" s="173" t="n"/>
      <c r="U182" s="176">
        <f>IF(Q182&lt;&gt;0,"FAIL",IF(R182&gt;0,"AB",IF(S182&gt;0,"WH","PASS")))</f>
        <v/>
      </c>
    </row>
    <row r="183" spans="1:24">
      <c r="A183" s="492" t="n">
        <v>174</v>
      </c>
      <c r="B183" s="475" t="n">
        <v>113215104701</v>
      </c>
      <c r="C183" s="476" t="s">
        <v>36</v>
      </c>
      <c r="D183" s="470" t="s">
        <v>264</v>
      </c>
      <c r="E183" s="172" t="s">
        <v>38</v>
      </c>
      <c r="F183" s="172" t="s">
        <v>208</v>
      </c>
      <c r="G183" s="172" t="s">
        <v>205</v>
      </c>
      <c r="H183" s="172" t="s">
        <v>38</v>
      </c>
      <c r="I183" s="172" t="s">
        <v>38</v>
      </c>
      <c r="J183" s="172" t="s">
        <v>203</v>
      </c>
      <c r="K183" s="172" t="s">
        <v>203</v>
      </c>
      <c r="L183" s="172" t="s">
        <v>37</v>
      </c>
      <c r="M183" s="173" t="n">
        <v>22</v>
      </c>
      <c r="N183" s="173">
        <f>IF(S183=0,22-SUMIF(E183:L183,"U*",$E$9:$L$9),0)</f>
        <v/>
      </c>
      <c r="O183" s="174">
        <f>(SUM(VLOOKUP(E183,$W$14:$X$20,2)*E$9,VLOOKUP(F183,$W$14:$X$20,2)*F$9,VLOOKUP(G183,$W$14:$X$20,2)*G$9,VLOOKUP(H183,$W$14:$X$20,2)*H$9,VLOOKUP(I183,$W$14:$X$20,2)*I$9,VLOOKUP(J183,$W$14:$X$20,2)*J$9,VLOOKUP(K183,$W$14:$X$20,2)*K$9,VLOOKUP(L183,$W$14:$X$20,2)*L$9))</f>
        <v/>
      </c>
      <c r="P183" s="175">
        <f>O183/N183</f>
        <v/>
      </c>
      <c r="Q183" s="173">
        <f>COUNTIF(E183:L183,"U")</f>
        <v/>
      </c>
      <c r="R183" s="172">
        <f>COUNTIF(E183:L183,"UA")</f>
        <v/>
      </c>
      <c r="S183" s="173">
        <f>COUNTIF(E183:L183,"WH")</f>
        <v/>
      </c>
      <c r="T183" s="173" t="n"/>
      <c r="U183" s="176">
        <f>IF(Q183&lt;&gt;0,"FAIL",IF(R183&gt;0,"AB",IF(S183&gt;0,"WH","PASS")))</f>
        <v/>
      </c>
    </row>
    <row r="184" spans="1:24">
      <c r="A184" s="492" t="n">
        <v>175</v>
      </c>
      <c r="B184" s="493" t="n">
        <v>113215104702</v>
      </c>
      <c r="C184" s="494" t="s">
        <v>37</v>
      </c>
      <c r="D184" s="487" t="s">
        <v>351</v>
      </c>
      <c r="E184" s="172" t="s">
        <v>37</v>
      </c>
      <c r="F184" s="172" t="s">
        <v>205</v>
      </c>
      <c r="G184" s="172" t="s">
        <v>206</v>
      </c>
      <c r="H184" s="172" t="s">
        <v>206</v>
      </c>
      <c r="I184" s="172" t="s">
        <v>206</v>
      </c>
      <c r="J184" s="172" t="s">
        <v>203</v>
      </c>
      <c r="K184" s="172" t="s">
        <v>36</v>
      </c>
      <c r="L184" s="172" t="s">
        <v>208</v>
      </c>
      <c r="M184" s="173" t="n">
        <v>22</v>
      </c>
      <c r="N184" s="173">
        <f>IF(S184=0,22-SUMIF(E184:L184,"U*",$E$9:$L$9),0)</f>
        <v/>
      </c>
      <c r="O184" s="174">
        <f>(SUM(VLOOKUP(E184,$W$14:$X$20,2)*E$9,VLOOKUP(F184,$W$14:$X$20,2)*F$9,VLOOKUP(G184,$W$14:$X$20,2)*G$9,VLOOKUP(H184,$W$14:$X$20,2)*H$9,VLOOKUP(I184,$W$14:$X$20,2)*I$9,VLOOKUP(J184,$W$14:$X$20,2)*J$9,VLOOKUP(K184,$W$14:$X$20,2)*K$9,VLOOKUP(L184,$W$14:$X$20,2)*L$9))</f>
        <v/>
      </c>
      <c r="P184" s="175">
        <f>O184/N184</f>
        <v/>
      </c>
      <c r="Q184" s="173">
        <f>COUNTIF(E184:L184,"U")</f>
        <v/>
      </c>
      <c r="R184" s="172">
        <f>COUNTIF(E184:L184,"UA")</f>
        <v/>
      </c>
      <c r="S184" s="173">
        <f>COUNTIF(E184:L184,"WH")</f>
        <v/>
      </c>
      <c r="T184" s="173" t="n"/>
      <c r="U184" s="176">
        <f>IF(Q184&lt;&gt;0,"FAIL",IF(R184&gt;0,"AB",IF(S184&gt;0,"WH","PASS")))</f>
        <v/>
      </c>
    </row>
    <row r="185" spans="1:24">
      <c r="A185" s="492" t="n">
        <v>176</v>
      </c>
      <c r="B185" s="489" t="n">
        <v>113215104703</v>
      </c>
      <c r="C185" s="483" t="s">
        <v>38</v>
      </c>
      <c r="D185" s="490" t="s">
        <v>413</v>
      </c>
      <c r="E185" s="172" t="s">
        <v>38</v>
      </c>
      <c r="F185" s="172" t="s">
        <v>205</v>
      </c>
      <c r="G185" s="172" t="s">
        <v>206</v>
      </c>
      <c r="H185" s="172" t="s">
        <v>37</v>
      </c>
      <c r="I185" s="172" t="s">
        <v>37</v>
      </c>
      <c r="J185" s="172" t="s">
        <v>203</v>
      </c>
      <c r="K185" s="172" t="s">
        <v>203</v>
      </c>
      <c r="L185" s="172" t="s">
        <v>37</v>
      </c>
      <c r="M185" s="173" t="n">
        <v>22</v>
      </c>
      <c r="N185" s="173">
        <f>IF(S185=0,22-SUMIF(E185:L185,"U*",$E$9:$L$9),0)</f>
        <v/>
      </c>
      <c r="O185" s="174">
        <f>(SUM(VLOOKUP(E185,$W$14:$X$20,2)*E$9,VLOOKUP(F185,$W$14:$X$20,2)*F$9,VLOOKUP(G185,$W$14:$X$20,2)*G$9,VLOOKUP(H185,$W$14:$X$20,2)*H$9,VLOOKUP(I185,$W$14:$X$20,2)*I$9,VLOOKUP(J185,$W$14:$X$20,2)*J$9,VLOOKUP(K185,$W$14:$X$20,2)*K$9,VLOOKUP(L185,$W$14:$X$20,2)*L$9))</f>
        <v/>
      </c>
      <c r="P185" s="175">
        <f>O185/N185</f>
        <v/>
      </c>
      <c r="Q185" s="173">
        <f>COUNTIF(E185:L185,"U")</f>
        <v/>
      </c>
      <c r="R185" s="172">
        <f>COUNTIF(E185:L185,"UA")</f>
        <v/>
      </c>
      <c r="S185" s="173">
        <f>COUNTIF(E185:L185,"WH")</f>
        <v/>
      </c>
      <c r="T185" s="173" t="n"/>
      <c r="U185" s="176">
        <f>IF(Q185&lt;&gt;0,"FAIL",IF(R185&gt;0,"AB",IF(S185&gt;0,"WH","PASS")))</f>
        <v/>
      </c>
    </row>
    <row r="186" spans="1:24">
      <c r="A186" s="492" t="n">
        <v>177</v>
      </c>
      <c r="B186" s="493" t="n">
        <v>113215104704</v>
      </c>
      <c r="C186" s="494" t="s">
        <v>37</v>
      </c>
      <c r="D186" s="487" t="s">
        <v>352</v>
      </c>
      <c r="E186" s="172" t="s">
        <v>37</v>
      </c>
      <c r="F186" s="172" t="s">
        <v>38</v>
      </c>
      <c r="G186" s="172" t="s">
        <v>206</v>
      </c>
      <c r="H186" s="172" t="s">
        <v>38</v>
      </c>
      <c r="I186" s="172" t="s">
        <v>37</v>
      </c>
      <c r="J186" s="172" t="s">
        <v>203</v>
      </c>
      <c r="K186" s="172" t="s">
        <v>36</v>
      </c>
      <c r="L186" s="172" t="s">
        <v>37</v>
      </c>
      <c r="M186" s="173" t="n">
        <v>22</v>
      </c>
      <c r="N186" s="173">
        <f>IF(S186=0,22-SUMIF(E186:L186,"U*",$E$9:$L$9),0)</f>
        <v/>
      </c>
      <c r="O186" s="174">
        <f>(SUM(VLOOKUP(E186,$W$14:$X$20,2)*E$9,VLOOKUP(F186,$W$14:$X$20,2)*F$9,VLOOKUP(G186,$W$14:$X$20,2)*G$9,VLOOKUP(H186,$W$14:$X$20,2)*H$9,VLOOKUP(I186,$W$14:$X$20,2)*I$9,VLOOKUP(J186,$W$14:$X$20,2)*J$9,VLOOKUP(K186,$W$14:$X$20,2)*K$9,VLOOKUP(L186,$W$14:$X$20,2)*L$9))</f>
        <v/>
      </c>
      <c r="P186" s="175">
        <f>O186/N186</f>
        <v/>
      </c>
      <c r="Q186" s="173">
        <f>COUNTIF(E186:L186,"U")</f>
        <v/>
      </c>
      <c r="R186" s="172">
        <f>COUNTIF(E186:L186,"UA")</f>
        <v/>
      </c>
      <c r="S186" s="173">
        <f>COUNTIF(E186:L186,"WH")</f>
        <v/>
      </c>
      <c r="T186" s="173" t="n"/>
      <c r="U186" s="176">
        <f>IF(Q186&lt;&gt;0,"FAIL",IF(R186&gt;0,"AB",IF(S186&gt;0,"WH","PASS")))</f>
        <v/>
      </c>
    </row>
    <row r="187" spans="1:24">
      <c r="Q187" s="186" t="n"/>
      <c r="R187" s="186" t="n"/>
      <c r="S187" s="186" t="n"/>
      <c r="T187" s="186" t="s">
        <v>55</v>
      </c>
      <c r="U187" s="191">
        <f>COUNTIF($U$10:$U$186,"PASS")</f>
        <v/>
      </c>
    </row>
    <row r="188" spans="1:24">
      <c r="Q188" s="186" t="n"/>
      <c r="R188" s="186" t="n"/>
      <c r="S188" s="186" t="n"/>
      <c r="T188" s="186" t="s">
        <v>56</v>
      </c>
      <c r="U188" s="191">
        <f>COUNTIF($U$10:$U$186,"FAIL")</f>
        <v/>
      </c>
    </row>
    <row customHeight="1" ht="30" r="189" s="333" spans="1:24">
      <c r="B189" s="187" t="n"/>
      <c r="C189" s="187" t="n"/>
      <c r="D189" s="192" t="n"/>
      <c r="E189" s="246" t="s">
        <v>59</v>
      </c>
      <c r="F189" s="246" t="s">
        <v>62</v>
      </c>
      <c r="G189" s="246" t="s">
        <v>65</v>
      </c>
      <c r="H189" s="246" t="s">
        <v>68</v>
      </c>
      <c r="I189" s="246" t="s">
        <v>71</v>
      </c>
      <c r="J189" s="247" t="s">
        <v>74</v>
      </c>
      <c r="K189" s="247" t="s">
        <v>76</v>
      </c>
      <c r="L189" s="246" t="s">
        <v>79</v>
      </c>
      <c r="Q189" s="186" t="n"/>
      <c r="R189" s="186" t="n"/>
      <c r="S189" s="186" t="n"/>
      <c r="T189" s="252" t="s">
        <v>265</v>
      </c>
      <c r="U189" s="191">
        <f>COUNTIF($U$10:$U$186,"AB")</f>
        <v/>
      </c>
    </row>
    <row r="190" spans="1:24">
      <c r="B190" s="610" t="s">
        <v>266</v>
      </c>
      <c r="E190" s="172" t="n">
        <v>177</v>
      </c>
      <c r="F190" s="172" t="n">
        <v>177</v>
      </c>
      <c r="G190" s="172" t="n">
        <v>177</v>
      </c>
      <c r="H190" s="172" t="n">
        <v>177</v>
      </c>
      <c r="I190" s="172" t="n">
        <v>177</v>
      </c>
      <c r="J190" s="172" t="n">
        <v>177</v>
      </c>
      <c r="K190" s="172" t="n">
        <v>177</v>
      </c>
      <c r="L190" s="172" t="n">
        <v>177</v>
      </c>
      <c r="Q190" s="613" t="s">
        <v>416</v>
      </c>
      <c r="U190" s="567" t="n"/>
    </row>
    <row r="191" spans="1:24">
      <c r="B191" s="616" t="s">
        <v>268</v>
      </c>
      <c r="E191" s="197">
        <f>COUNTIF(E123:E186,"UA")</f>
        <v/>
      </c>
      <c r="F191" s="197">
        <f>COUNTIF(F123:F186,"UA")</f>
        <v/>
      </c>
      <c r="G191" s="197">
        <f>COUNTIF(G123:G186,"UA")</f>
        <v/>
      </c>
      <c r="H191" s="197">
        <f>COUNTIF(H123:H186,"UA")</f>
        <v/>
      </c>
      <c r="I191" s="197">
        <f>COUNTIF(I123:I186,"UA")</f>
        <v/>
      </c>
      <c r="J191" s="197">
        <f>COUNTIF(J123:J186,"UA")</f>
        <v/>
      </c>
      <c r="K191" s="197">
        <f>COUNTIF(K123:K186,"UA")</f>
        <v/>
      </c>
      <c r="L191" s="197">
        <f>COUNTIF(L123:L186,"UA")</f>
        <v/>
      </c>
      <c r="Q191" s="567" t="s">
        <v>267</v>
      </c>
      <c r="U191" s="199">
        <f>COUNTIF($R$14:$R$69,"&gt;0")</f>
        <v/>
      </c>
    </row>
    <row r="192" spans="1:24">
      <c r="B192" s="576" t="s">
        <v>417</v>
      </c>
      <c r="E192" s="197">
        <f>COUNTIF(E123:E186,"WH")+COUNTIF(E123:E186,"WD")</f>
        <v/>
      </c>
      <c r="F192" s="197">
        <f>COUNTIF(F123:F186,"WH")+COUNTIF(F123:F186,"WD")</f>
        <v/>
      </c>
      <c r="G192" s="197">
        <f>COUNTIF(G123:G186,"WH")+COUNTIF(G123:G186,"WD")</f>
        <v/>
      </c>
      <c r="H192" s="197">
        <f>COUNTIF(H123:H186,"WH")+COUNTIF(H123:H186,"WD")</f>
        <v/>
      </c>
      <c r="I192" s="197">
        <f>COUNTIF(I123:I186,"WH")+COUNTIF(I123:I186,"WD")</f>
        <v/>
      </c>
      <c r="J192" s="197">
        <f>COUNTIF(J123:J186,"WH")+COUNTIF(J123:J186,"WD")</f>
        <v/>
      </c>
      <c r="K192" s="197">
        <f>COUNTIF(K123:K186,"WH")+COUNTIF(K123:K186,"WD")</f>
        <v/>
      </c>
      <c r="L192" s="197">
        <f>COUNTIF(L123:L186,"WH")+COUNTIF(L123:L186,"WD")</f>
        <v/>
      </c>
      <c r="Q192" s="619" t="s">
        <v>269</v>
      </c>
      <c r="U192" s="200" t="n">
        <v>177</v>
      </c>
    </row>
    <row r="193" spans="1:24">
      <c r="B193" s="573" t="s">
        <v>271</v>
      </c>
      <c r="E193" s="201">
        <f>E190-E191-E192</f>
        <v/>
      </c>
      <c r="F193" s="201">
        <f>F190-F191-F192</f>
        <v/>
      </c>
      <c r="G193" s="201">
        <f>G190-G191-G192</f>
        <v/>
      </c>
      <c r="H193" s="201">
        <f>H190-H191-H192</f>
        <v/>
      </c>
      <c r="I193" s="201">
        <f>I190-I191-I192</f>
        <v/>
      </c>
      <c r="J193" s="201">
        <f>J190-J191-J192</f>
        <v/>
      </c>
      <c r="K193" s="201">
        <f>K190-K191-K192</f>
        <v/>
      </c>
      <c r="L193" s="201">
        <f>L190-L191-L192</f>
        <v/>
      </c>
      <c r="Q193" s="572" t="s">
        <v>55</v>
      </c>
      <c r="U193" s="202">
        <f>U187</f>
        <v/>
      </c>
    </row>
    <row r="194" spans="1:24">
      <c r="B194" s="573" t="s">
        <v>273</v>
      </c>
      <c r="E194" s="201">
        <f>E193-E195</f>
        <v/>
      </c>
      <c r="F194" s="201">
        <f>F193-F195</f>
        <v/>
      </c>
      <c r="G194" s="201">
        <f>G193-G195</f>
        <v/>
      </c>
      <c r="H194" s="201">
        <f>H193-H195</f>
        <v/>
      </c>
      <c r="I194" s="201">
        <f>I193-I195</f>
        <v/>
      </c>
      <c r="J194" s="201">
        <f>J193-J195</f>
        <v/>
      </c>
      <c r="K194" s="201">
        <f>K193-K195</f>
        <v/>
      </c>
      <c r="L194" s="201">
        <f>L193-L195</f>
        <v/>
      </c>
      <c r="Q194" s="572" t="s">
        <v>418</v>
      </c>
      <c r="U194" s="203">
        <f>U188+U189</f>
        <v/>
      </c>
    </row>
    <row r="195" spans="1:24">
      <c r="B195" s="573" t="s">
        <v>274</v>
      </c>
      <c r="E195" s="204">
        <f>COUNTIF(E123:E186,"U")</f>
        <v/>
      </c>
      <c r="F195" s="204">
        <f>COUNTIF(F123:F186,"U")</f>
        <v/>
      </c>
      <c r="G195" s="204">
        <f>COUNTIF(G123:G186,"U")</f>
        <v/>
      </c>
      <c r="H195" s="204">
        <f>COUNTIF(H123:H186,"U")</f>
        <v/>
      </c>
      <c r="I195" s="204">
        <f>COUNTIF(I123:I186,"U")</f>
        <v/>
      </c>
      <c r="J195" s="204">
        <f>COUNTIF(J123:J186,"U")</f>
        <v/>
      </c>
      <c r="K195" s="204">
        <f>COUNTIF(K123:K186,"U")</f>
        <v/>
      </c>
      <c r="L195" s="204">
        <f>COUNTIF(L123:L186,"U")</f>
        <v/>
      </c>
      <c r="Q195" s="579" t="s">
        <v>57</v>
      </c>
      <c r="U195" s="89">
        <f>U193/U192*100</f>
        <v/>
      </c>
    </row>
    <row r="196" spans="1:24">
      <c r="B196" s="585" t="s">
        <v>275</v>
      </c>
      <c r="E196" s="201">
        <f>COUNTIF(E$10:E$186,"S")</f>
        <v/>
      </c>
      <c r="F196" s="201">
        <f>COUNTIF(F$10:F$186,"S")</f>
        <v/>
      </c>
      <c r="G196" s="201">
        <f>COUNTIF(G$10:G$186,"S")</f>
        <v/>
      </c>
      <c r="H196" s="201">
        <f>COUNTIF(H$10:H$186,"S")</f>
        <v/>
      </c>
      <c r="I196" s="201">
        <f>COUNTIF(I$10:I$186,"S")</f>
        <v/>
      </c>
      <c r="J196" s="201">
        <f>COUNTIF(J$10:J$186,"S")</f>
        <v/>
      </c>
      <c r="K196" s="201">
        <f>COUNTIF(K$10:K$186,"S")</f>
        <v/>
      </c>
      <c r="L196" s="201">
        <f>COUNTIF(L$10:L$186,"S")</f>
        <v/>
      </c>
    </row>
    <row r="197" spans="1:24">
      <c r="B197" s="585" t="s">
        <v>276</v>
      </c>
      <c r="E197" s="201">
        <f>COUNTIF(E$10:E$186,"A")</f>
        <v/>
      </c>
      <c r="F197" s="201">
        <f>COUNTIF(F$10:F$186,"A")</f>
        <v/>
      </c>
      <c r="G197" s="201">
        <f>COUNTIF(G$10:G$186,"A")</f>
        <v/>
      </c>
      <c r="H197" s="201">
        <f>COUNTIF(H$10:H$186,"A")</f>
        <v/>
      </c>
      <c r="I197" s="201">
        <f>COUNTIF(I$10:I$186,"A")</f>
        <v/>
      </c>
      <c r="J197" s="201">
        <f>COUNTIF(J$10:J$186,"A")</f>
        <v/>
      </c>
      <c r="K197" s="201">
        <f>COUNTIF(K$10:K$186,"A")</f>
        <v/>
      </c>
      <c r="L197" s="201">
        <f>COUNTIF(L$10:L$186,"A")</f>
        <v/>
      </c>
    </row>
    <row r="198" spans="1:24">
      <c r="B198" s="585" t="s">
        <v>277</v>
      </c>
      <c r="E198" s="201">
        <f>COUNTIF(E$10:E$186,"B")</f>
        <v/>
      </c>
      <c r="F198" s="201">
        <f>COUNTIF(F$10:F$186,"B")</f>
        <v/>
      </c>
      <c r="G198" s="201">
        <f>COUNTIF(G$10:G$186,"B")</f>
        <v/>
      </c>
      <c r="H198" s="201">
        <f>COUNTIF(H$10:H$186,"B")</f>
        <v/>
      </c>
      <c r="I198" s="201">
        <f>COUNTIF(I$10:I$186,"B")</f>
        <v/>
      </c>
      <c r="J198" s="201">
        <f>COUNTIF(J$10:J$186,"B")</f>
        <v/>
      </c>
      <c r="K198" s="201">
        <f>COUNTIF(K$10:K$186,"B")</f>
        <v/>
      </c>
      <c r="L198" s="201">
        <f>COUNTIF(L$10:L$186,"B")</f>
        <v/>
      </c>
    </row>
    <row r="199" spans="1:24">
      <c r="B199" s="585" t="s">
        <v>278</v>
      </c>
      <c r="E199" s="201">
        <f>COUNTIF(E$10:E$186,"C")</f>
        <v/>
      </c>
      <c r="F199" s="201">
        <f>COUNTIF(F$10:F$186,"C")</f>
        <v/>
      </c>
      <c r="G199" s="201">
        <f>COUNTIF(G$10:G$186,"C")</f>
        <v/>
      </c>
      <c r="H199" s="201">
        <f>COUNTIF(H$10:H$186,"C")</f>
        <v/>
      </c>
      <c r="I199" s="201">
        <f>COUNTIF(I$10:I$186,"C")</f>
        <v/>
      </c>
      <c r="J199" s="201">
        <f>COUNTIF(J$10:J$186,"C")</f>
        <v/>
      </c>
      <c r="K199" s="201">
        <f>COUNTIF(K$10:K$186,"C")</f>
        <v/>
      </c>
      <c r="L199" s="201">
        <f>COUNTIF(L$10:L$186,"C")</f>
        <v/>
      </c>
    </row>
    <row r="200" spans="1:24">
      <c r="B200" s="585" t="s">
        <v>279</v>
      </c>
      <c r="E200" s="201">
        <f>COUNTIF(E$10:E$186,"D")</f>
        <v/>
      </c>
      <c r="F200" s="201">
        <f>COUNTIF(F$10:F$186,"D")</f>
        <v/>
      </c>
      <c r="G200" s="201">
        <f>COUNTIF(G$10:G$186,"D")</f>
        <v/>
      </c>
      <c r="H200" s="201">
        <f>COUNTIF(H$10:H$186,"D")</f>
        <v/>
      </c>
      <c r="I200" s="201">
        <f>COUNTIF(I$10:I$186,"D")</f>
        <v/>
      </c>
      <c r="J200" s="201">
        <f>COUNTIF(J$10:J$186,"D")</f>
        <v/>
      </c>
      <c r="K200" s="201">
        <f>COUNTIF(K$10:K$186,"D")</f>
        <v/>
      </c>
      <c r="L200" s="201">
        <f>COUNTIF(L$10:L$186,"D")</f>
        <v/>
      </c>
    </row>
    <row r="201" spans="1:24">
      <c r="B201" s="585" t="s">
        <v>280</v>
      </c>
      <c r="E201" s="201">
        <f>COUNTIF(E$10:E$186,"E")</f>
        <v/>
      </c>
      <c r="F201" s="201">
        <f>COUNTIF(F$10:F$186,"E")</f>
        <v/>
      </c>
      <c r="G201" s="201">
        <f>COUNTIF(G$10:G$186,"E")</f>
        <v/>
      </c>
      <c r="H201" s="201">
        <f>COUNTIF(H$10:H$186,"E")</f>
        <v/>
      </c>
      <c r="I201" s="201">
        <f>COUNTIF(I$10:I$186,"E")</f>
        <v/>
      </c>
      <c r="J201" s="201">
        <f>COUNTIF(J$10:J$186,"E")</f>
        <v/>
      </c>
      <c r="K201" s="201">
        <f>COUNTIF(K$10:K$186,"E")</f>
        <v/>
      </c>
      <c r="L201" s="201">
        <f>COUNTIF(L$10:L$186,"E")</f>
        <v/>
      </c>
    </row>
    <row r="202" spans="1:24">
      <c r="B202" s="585" t="s">
        <v>281</v>
      </c>
      <c r="E202" s="201">
        <f>COUNTIF(E123:E186,"U")</f>
        <v/>
      </c>
      <c r="F202" s="201">
        <f>COUNTIF(F123:F186,"U")</f>
        <v/>
      </c>
      <c r="G202" s="201">
        <f>COUNTIF(G123:G186,"U")</f>
        <v/>
      </c>
      <c r="H202" s="201">
        <f>COUNTIF(H123:H186,"U")</f>
        <v/>
      </c>
      <c r="I202" s="201">
        <f>COUNTIF(I123:I186,"U")</f>
        <v/>
      </c>
      <c r="J202" s="201">
        <f>COUNTIF(J123:J186,"U")</f>
        <v/>
      </c>
      <c r="K202" s="201">
        <f>COUNTIF(K123:K186,"U")</f>
        <v/>
      </c>
      <c r="L202" s="201">
        <f>COUNTIF(L123:L186,"U")</f>
        <v/>
      </c>
    </row>
    <row r="203" spans="1:24">
      <c r="B203" s="573" t="s">
        <v>57</v>
      </c>
      <c r="E203" s="207">
        <f>E194/E193*100</f>
        <v/>
      </c>
      <c r="F203" s="207">
        <f>F194/F193*100</f>
        <v/>
      </c>
      <c r="G203" s="207">
        <f>G194/G193*100</f>
        <v/>
      </c>
      <c r="H203" s="207">
        <f>H194/H193*100</f>
        <v/>
      </c>
      <c r="I203" s="207">
        <f>I194/I193*100</f>
        <v/>
      </c>
      <c r="J203" s="207">
        <f>J194/J193*100</f>
        <v/>
      </c>
      <c r="K203" s="207">
        <f>K194/K193*100</f>
        <v/>
      </c>
      <c r="L203" s="207">
        <f>L194/L193*100</f>
        <v/>
      </c>
    </row>
    <row r="204" spans="1:24">
      <c r="B204" s="573" t="s">
        <v>282</v>
      </c>
      <c r="E204" s="207">
        <f>((SUM(E196*10,E197*9,E198*8,E199*7,E200*6,E201*5)))/E193</f>
        <v/>
      </c>
      <c r="F204" s="207">
        <f>((SUM(F196*10,F197*9,F198*8,F199*7,F200*6,F201*5)))/F193</f>
        <v/>
      </c>
      <c r="G204" s="207">
        <f>((SUM(G196*10,G197*9,G198*8,G199*7,G200*6,G201*5)))/G193</f>
        <v/>
      </c>
      <c r="H204" s="207">
        <f>((SUM(H196*10,H197*9,H198*8,H199*7,H200*6,H201*5)))/H193</f>
        <v/>
      </c>
      <c r="I204" s="207">
        <f>((SUM(I196*10,I197*9,I198*8,I199*7,I200*6,I201*5)))/I193</f>
        <v/>
      </c>
      <c r="J204" s="207">
        <f>((SUM(J196*10,J197*9,J198*8,J199*7,J200*6,J201*5)))/J193</f>
        <v/>
      </c>
      <c r="K204" s="207">
        <f>((SUM(K196*10,K197*9,K198*8,K199*7,K200*6,K201*5)))/K193</f>
        <v/>
      </c>
      <c r="L204" s="207">
        <f>((SUM(L196*10,L197*9,L198*8,L199*7,L200*6,L201*5)))/L193</f>
        <v/>
      </c>
    </row>
    <row r="205" spans="1:24">
      <c r="B205" s="573" t="s">
        <v>283</v>
      </c>
      <c r="E205" s="201">
        <f>IF(E196&gt;0,"S",IF(E197&gt;0,"A",IF(E198&gt;0,"B",IF(E199&gt;0,"C",IF(E200&gt;0,"D",IF(E201&gt;0,"E"))))))</f>
        <v/>
      </c>
      <c r="F205" s="201">
        <f>IF(F196&gt;0,"S",IF(F197&gt;0,"A",IF(F198&gt;0,"B",IF(F199&gt;0,"C",IF(F200&gt;0,"D",IF(F201&gt;0,"E"))))))</f>
        <v/>
      </c>
      <c r="G205" s="201">
        <f>IF(G196&gt;0,"S",IF(G197&gt;0,"A",IF(G198&gt;0,"B",IF(G199&gt;0,"C",IF(G200&gt;0,"D",IF(G201&gt;0,"E"))))))</f>
        <v/>
      </c>
      <c r="H205" s="201">
        <f>IF(H196&gt;0,"S",IF(H197&gt;0,"A",IF(H198&gt;0,"B",IF(H199&gt;0,"C",IF(H200&gt;0,"D",IF(H201&gt;0,"E"))))))</f>
        <v/>
      </c>
      <c r="I205" s="201">
        <f>IF(I196&gt;0,"S",IF(I197&gt;0,"A",IF(I198&gt;0,"B",IF(I199&gt;0,"C",IF(I200&gt;0,"D",IF(I201&gt;0,"E"))))))</f>
        <v/>
      </c>
      <c r="J205" s="201">
        <f>IF(J196&gt;0,"S",IF(J197&gt;0,"A",IF(J198&gt;0,"B",IF(J199&gt;0,"C",IF(J200&gt;0,"D",IF(J201&gt;0,"E"))))))</f>
        <v/>
      </c>
      <c r="K205" s="201">
        <f>IF(K196&gt;0,"S",IF(K197&gt;0,"A",IF(K198&gt;0,"B",IF(K199&gt;0,"C",IF(K200&gt;0,"D",IF(K201&gt;0,"E"))))))</f>
        <v/>
      </c>
      <c r="L205" s="201">
        <f>IF(L196&gt;0,"S",IF(L197&gt;0,"A",IF(L198&gt;0,"B",IF(L199&gt;0,"C",IF(L200&gt;0,"D",IF(L201&gt;0,"E"))))))</f>
        <v/>
      </c>
    </row>
    <row r="206" spans="1:24">
      <c r="B206" s="573" t="s">
        <v>284</v>
      </c>
      <c r="E206" s="201">
        <f>IF(E202&gt;0,"U",IF(E201&gt;0,"E",IF(E200&gt;0,"D",IF(E199&gt;0,"C",IF(E198&gt;0,"B",IF(E197&gt;0,"A",IF(E196&gt;0,"S")))))))</f>
        <v/>
      </c>
      <c r="F206" s="201">
        <f>IF(F202&gt;0,"U",IF(F201&gt;0,"E",IF(F200&gt;0,"D",IF(F199&gt;0,"C",IF(F198&gt;0,"B",IF(F197&gt;0,"A",IF(F196&gt;0,"S")))))))</f>
        <v/>
      </c>
      <c r="G206" s="201">
        <f>IF(G202&gt;0,"U",IF(G201&gt;0,"E",IF(G200&gt;0,"D",IF(G199&gt;0,"C",IF(G198&gt;0,"B",IF(G197&gt;0,"A",IF(G196&gt;0,"S")))))))</f>
        <v/>
      </c>
      <c r="H206" s="201">
        <f>IF(H202&gt;0,"U",IF(H201&gt;0,"E",IF(H200&gt;0,"D",IF(H199&gt;0,"C",IF(H198&gt;0,"B",IF(H197&gt;0,"A",IF(H196&gt;0,"S")))))))</f>
        <v/>
      </c>
      <c r="I206" s="201">
        <f>IF(I202&gt;0,"U",IF(I201&gt;0,"E",IF(I200&gt;0,"D",IF(I199&gt;0,"C",IF(I198&gt;0,"B",IF(I197&gt;0,"A",IF(I196&gt;0,"S")))))))</f>
        <v/>
      </c>
      <c r="J206" s="201">
        <f>IF(J202&gt;0,"U",IF(J201&gt;0,"E",IF(J200&gt;0,"D",IF(J199&gt;0,"C",IF(J198&gt;0,"B",IF(J197&gt;0,"A",IF(J196&gt;0,"S")))))))</f>
        <v/>
      </c>
      <c r="K206" s="201">
        <f>IF(K202&gt;0,"U",IF(K201&gt;0,"E",IF(K200&gt;0,"D",IF(K199&gt;0,"C",IF(K198&gt;0,"B",IF(K197&gt;0,"A",IF(K196&gt;0,"S")))))))</f>
        <v/>
      </c>
      <c r="L206" s="201">
        <f>IF(L202&gt;0,"U",IF(L201&gt;0,"E",IF(L200&gt;0,"D",IF(L199&gt;0,"C",IF(L198&gt;0,"B",IF(L197&gt;0,"A",IF(L196&gt;0,"S")))))))</f>
        <v/>
      </c>
    </row>
  </sheetData>
  <autoFilter ref="A9:X9"/>
  <mergeCells count="23">
    <mergeCell ref="B202:D202"/>
    <mergeCell ref="B203:D203"/>
    <mergeCell ref="B204:D204"/>
    <mergeCell ref="B205:D205"/>
    <mergeCell ref="B206:D206"/>
    <mergeCell ref="B201:D201"/>
    <mergeCell ref="B193:D193"/>
    <mergeCell ref="Q193:T193"/>
    <mergeCell ref="B194:D194"/>
    <mergeCell ref="Q194:T194"/>
    <mergeCell ref="B195:D195"/>
    <mergeCell ref="Q195:T195"/>
    <mergeCell ref="B196:D196"/>
    <mergeCell ref="B197:D197"/>
    <mergeCell ref="B198:D198"/>
    <mergeCell ref="B199:D199"/>
    <mergeCell ref="B200:D200"/>
    <mergeCell ref="B190:D190"/>
    <mergeCell ref="Q190:T190"/>
    <mergeCell ref="B191:D191"/>
    <mergeCell ref="Q191:T191"/>
    <mergeCell ref="B192:D192"/>
    <mergeCell ref="Q192:T192"/>
  </mergeCells>
  <conditionalFormatting sqref="E10:N186">
    <cfRule dxfId="75" operator="equal" priority="7" type="cellIs">
      <formula>"U"</formula>
    </cfRule>
  </conditionalFormatting>
  <conditionalFormatting sqref="E10:L186">
    <cfRule dxfId="2" operator="equal" priority="5" type="cellIs">
      <formula>"ua"</formula>
    </cfRule>
    <cfRule dxfId="2" operator="equal" priority="6" type="cellIs">
      <formula>"AB"</formula>
    </cfRule>
  </conditionalFormatting>
  <conditionalFormatting sqref="U71:U73 U65:U67 S71:S72">
    <cfRule dxfId="1" operator="equal" priority="4" type="cellIs">
      <formula>"U"</formula>
    </cfRule>
  </conditionalFormatting>
  <conditionalFormatting sqref="U73 U65:U67 S71:U72">
    <cfRule dxfId="0" operator="equal" priority="3" type="cellIs">
      <formula>"U"</formula>
    </cfRule>
  </conditionalFormatting>
  <conditionalFormatting sqref="U193:U195 Q193:Q195 R193:S194 U187:U189">
    <cfRule dxfId="1" operator="equal" priority="2" type="cellIs">
      <formula>"U"</formula>
    </cfRule>
  </conditionalFormatting>
  <conditionalFormatting sqref="U195 Q193:Q195 R193:U194 U187:U189">
    <cfRule dxfId="0" operator="equal" priority="1" type="cellIs">
      <formula>"U"</formula>
    </cfRule>
  </conditionalFormatting>
  <dataValidations count="1">
    <dataValidation allowBlank="0" operator="lessThanOrEqual" showErrorMessage="1" showInputMessage="1" sqref="B15:B68 C10:C186 B10:B13 B70:B120 B127:B186 B122:B125" type="textLength">
      <formula1>100</formula1>
    </dataValidation>
  </dataValidations>
  <pageMargins bottom="0.75" footer="0.3" header="0.3" left="0.7" right="0.7" top="0.75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2018-12-13T07:46:50Z</dcterms:created>
  <dcterms:modified xsi:type="dcterms:W3CDTF">2019-01-12T16:07:36Z</dcterms:modified>
  <cp:lastModifiedBy>ssrajan</cp:lastModifiedBy>
</cp:coreProperties>
</file>