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CROSOFT\MICROSOFT EXCEL\PROJECT\"/>
    </mc:Choice>
  </mc:AlternateContent>
  <bookViews>
    <workbookView xWindow="0" yWindow="0" windowWidth="10215" windowHeight="7230"/>
  </bookViews>
  <sheets>
    <sheet name="SOAL" sheetId="1" r:id="rId1"/>
    <sheet name="Data Staff" sheetId="2" r:id="rId2"/>
  </sheets>
  <calcPr calcId="152511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L25" i="1"/>
  <c r="M25" i="1"/>
  <c r="N25" i="1"/>
  <c r="O25" i="1"/>
  <c r="J2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5" i="1"/>
  <c r="E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  <c r="H6" i="2"/>
  <c r="H7" i="2"/>
  <c r="H5" i="2"/>
  <c r="D23" i="2"/>
  <c r="D6" i="2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5" i="2"/>
  <c r="B6" i="2" s="1"/>
  <c r="B7" i="2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5" i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2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6" i="1"/>
</calcChain>
</file>

<file path=xl/sharedStrings.xml><?xml version="1.0" encoding="utf-8"?>
<sst xmlns="http://schemas.openxmlformats.org/spreadsheetml/2006/main" count="160" uniqueCount="75">
  <si>
    <t>DATA PEGAWAI</t>
  </si>
  <si>
    <t>NO.</t>
  </si>
  <si>
    <t>NAMA PEGAWAI</t>
  </si>
  <si>
    <t>3A</t>
  </si>
  <si>
    <t>NIP</t>
  </si>
  <si>
    <t>JAMSOSTEK NO</t>
  </si>
  <si>
    <t>3B</t>
  </si>
  <si>
    <t>DIVISI</t>
  </si>
  <si>
    <t>JABATAN</t>
  </si>
  <si>
    <t>GAJI POKOK</t>
  </si>
  <si>
    <t>JKM</t>
  </si>
  <si>
    <t>JPK</t>
  </si>
  <si>
    <t>JKK</t>
  </si>
  <si>
    <t>JHT by COMP</t>
  </si>
  <si>
    <t>JHT by EMPLOYEE</t>
  </si>
  <si>
    <t>SYAIFUL</t>
  </si>
  <si>
    <t>EVI SUSANTI</t>
  </si>
  <si>
    <t>IRAWAN MUJINO</t>
  </si>
  <si>
    <t>ANWAR HANDOKO</t>
  </si>
  <si>
    <t>JOKO EDI</t>
  </si>
  <si>
    <t>NENENG</t>
  </si>
  <si>
    <t>MUHAMMAD JUFRI</t>
  </si>
  <si>
    <t>ISKANDAR</t>
  </si>
  <si>
    <t>KISMANTO</t>
  </si>
  <si>
    <t>ARIYANTO</t>
  </si>
  <si>
    <t>TRI RAHMAWANTO</t>
  </si>
  <si>
    <t>ABDUL JAMAL</t>
  </si>
  <si>
    <t>ASEP</t>
  </si>
  <si>
    <t>ISMU JOKO</t>
  </si>
  <si>
    <t>EKO BUDIYANTO</t>
  </si>
  <si>
    <t>PRIWIYANTO</t>
  </si>
  <si>
    <t>DAHLAN</t>
  </si>
  <si>
    <t>IRWANSYAH</t>
  </si>
  <si>
    <t>Ketentuan:</t>
  </si>
  <si>
    <t>Divisi</t>
  </si>
  <si>
    <t>: Menggunakan rumus Vlookup (mengacu dari sheet Data Staff)</t>
  </si>
  <si>
    <t>Jabatan</t>
  </si>
  <si>
    <t>Jamsostek No</t>
  </si>
  <si>
    <t>Gaji Pokok</t>
  </si>
  <si>
    <t>JHT By Comp</t>
  </si>
  <si>
    <t>JHT By Employee</t>
  </si>
  <si>
    <t>Total</t>
  </si>
  <si>
    <t>Hitung Total JHT Comp per Divisi dengan menggunakan pivot tabel</t>
  </si>
  <si>
    <t>Menghitung Total JHT Comp per Jabatan dengan menggunakan pivot tabel</t>
  </si>
  <si>
    <t xml:space="preserve"> </t>
  </si>
  <si>
    <t>: 3 Huruf terakhir dari Jamsostek No</t>
  </si>
  <si>
    <t>: 3 Huruf awal dari Nama pegawai</t>
  </si>
  <si>
    <t>Gabungan dari 3A dan 3B</t>
  </si>
  <si>
    <t>: 0.24% dari Gaji Pokok</t>
  </si>
  <si>
    <t>: Jika Gaji Pokok sama atau lebih dari 1.250.000 maka akan dibayarkan Iuran JPK sebesar 1.250.000 * 0.3%</t>
  </si>
  <si>
    <t>Jika Gaji Pokok kurang dari 1.250.000 maka Iuran JPK = 0</t>
  </si>
  <si>
    <t>: 0.3% dari Gaji Pokok</t>
  </si>
  <si>
    <t>: 3.7% dari Gaji Pokok</t>
  </si>
  <si>
    <t>: 2% dari Gaji Pokok</t>
  </si>
  <si>
    <t>: Total dari masing-masing kolom</t>
  </si>
  <si>
    <t>Keterangan Warna Tahapan:</t>
  </si>
  <si>
    <t>: Tahap 1</t>
  </si>
  <si>
    <t>: Tahap 2</t>
  </si>
  <si>
    <t>: Tahap 3</t>
  </si>
  <si>
    <t>Data Pegawai:</t>
  </si>
  <si>
    <t>Data Jabatan:</t>
  </si>
  <si>
    <t>AGUNG SUPRIADI</t>
  </si>
  <si>
    <t>RUSTONO</t>
  </si>
  <si>
    <t>Keuangan</t>
  </si>
  <si>
    <t>Umum</t>
  </si>
  <si>
    <t>Operasional</t>
  </si>
  <si>
    <t>Senior Staf</t>
  </si>
  <si>
    <t>Manager</t>
  </si>
  <si>
    <t>Supervisor</t>
  </si>
  <si>
    <t>Junior Staf</t>
  </si>
  <si>
    <t>TOTAL</t>
  </si>
  <si>
    <t>Sum of JHT by COMP</t>
  </si>
  <si>
    <t>Row Labels</t>
  </si>
  <si>
    <t>Grand Total</t>
  </si>
  <si>
    <t>Sum of JHT by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</si>
</sst>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9" formatCode="_-[$Rp-421]* #,##0_-;\-[$Rp-421]* #,##0_-;_-[$Rp-421]* &quot;-&quot;??_-;_-@_-"/>
    <numFmt numFmtId="170" formatCode="_-[$Rp-3809]* #,##0.00_-;\-[$Rp-3809]* #,##0.00_-;_-[$Rp-3809]* &quot;-&quot;??_-;_-@_-"/>
    <numFmt numFmtId="172" formatCode="_-[$Rp-3809]* #,##0_-;\-[$Rp-3809]* #,##0_-;_-[$Rp-3809]* &quot;-&quot;??_-;_-@_-"/>
    <numFmt numFmtId="17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0" fontId="0" fillId="4" borderId="0" xfId="0" applyFill="1"/>
    <xf numFmtId="0" fontId="0" fillId="3" borderId="0" xfId="0" applyFill="1"/>
    <xf numFmtId="0" fontId="2" fillId="0" borderId="0" xfId="0" applyFont="1" applyAlignment="1">
      <alignment horizontal="left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Fill="1" applyBorder="1"/>
    <xf numFmtId="169" fontId="0" fillId="0" borderId="1" xfId="1" applyNumberFormat="1" applyFont="1" applyBorder="1"/>
    <xf numFmtId="170" fontId="0" fillId="0" borderId="0" xfId="0" applyNumberFormat="1"/>
    <xf numFmtId="172" fontId="0" fillId="0" borderId="0" xfId="0" applyNumberFormat="1"/>
    <xf numFmtId="172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170" fontId="0" fillId="2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174" fontId="0" fillId="0" borderId="0" xfId="0" applyNumberFormat="1"/>
  </cellXfs>
  <cellStyles count="2">
    <cellStyle name="Currency" xfId="1" builtinId="4"/>
    <cellStyle name="Normal" xfId="0" builtinId="0"/>
  </cellStyles>
  <dxfs count="31">
    <dxf>
      <numFmt numFmtId="174" formatCode="_(* #,##0_);_(* \(#,##0\);_(* &quot;-&quot;??_);_(@_)"/>
    </dxf>
    <dxf>
      <numFmt numFmtId="173" formatCode="_(* #,##0.0_);_(* \(#,##0.0\);_(* &quot;-&quot;??_);_(@_)"/>
    </dxf>
    <dxf>
      <numFmt numFmtId="174" formatCode="_(* #,##0_);_(* \(#,##0\);_(* &quot;-&quot;??_);_(@_)"/>
    </dxf>
    <dxf>
      <numFmt numFmtId="35" formatCode="_(* #,##0.00_);_(* \(#,##0.00\);_(* &quot;-&quot;??_);_(@_)"/>
    </dxf>
    <dxf>
      <numFmt numFmtId="173" formatCode="_(* #,##0.0_);_(* \(#,##0.0\);_(* &quot;-&quot;??_);_(@_)"/>
    </dxf>
    <dxf>
      <numFmt numFmtId="174" formatCode="_(* #,##0_);_(* \(#,##0\);_(* &quot;-&quot;??_);_(@_)"/>
    </dxf>
    <dxf>
      <numFmt numFmtId="173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setiyo" refreshedDate="43977.444023958335" createdVersion="5" refreshedVersion="5" minRefreshableVersion="3" recordCount="20">
  <cacheSource type="worksheet">
    <worksheetSource ref="C4:O24" sheet="SOAL"/>
  </cacheSource>
  <cacheFields count="13">
    <cacheField name="NAMA PEGAWAI" numFmtId="0">
      <sharedItems/>
    </cacheField>
    <cacheField name="3A" numFmtId="0">
      <sharedItems/>
    </cacheField>
    <cacheField name="NIP" numFmtId="0">
      <sharedItems/>
    </cacheField>
    <cacheField name="JAMSOSTEK NO" numFmtId="0">
      <sharedItems containsSemiMixedTypes="0" containsString="0" containsNumber="1" containsInteger="1" minValue="312654789" maxValue="312654808"/>
    </cacheField>
    <cacheField name="3B" numFmtId="0">
      <sharedItems/>
    </cacheField>
    <cacheField name="DIVISI" numFmtId="0">
      <sharedItems count="3">
        <s v="Keuangan"/>
        <s v="Umum"/>
        <s v="Operasional"/>
      </sharedItems>
    </cacheField>
    <cacheField name="JABATAN" numFmtId="0">
      <sharedItems count="4">
        <s v="Senior Staf"/>
        <s v="Manager"/>
        <s v="Supervisor"/>
        <s v="Junior Staf"/>
      </sharedItems>
    </cacheField>
    <cacheField name="GAJI POKOK" numFmtId="170">
      <sharedItems containsSemiMixedTypes="0" containsString="0" containsNumber="1" containsInteger="1" minValue="1000000" maxValue="4000000"/>
    </cacheField>
    <cacheField name="JKM" numFmtId="172">
      <sharedItems containsSemiMixedTypes="0" containsString="0" containsNumber="1" minValue="2400" maxValue="9600"/>
    </cacheField>
    <cacheField name="JPK" numFmtId="172">
      <sharedItems containsSemiMixedTypes="0" containsString="0" containsNumber="1" containsInteger="1" minValue="0" maxValue="3750"/>
    </cacheField>
    <cacheField name="JKK" numFmtId="170">
      <sharedItems containsSemiMixedTypes="0" containsString="0" containsNumber="1" containsInteger="1" minValue="3000" maxValue="12000"/>
    </cacheField>
    <cacheField name="JHT by COMP" numFmtId="172">
      <sharedItems containsSemiMixedTypes="0" containsString="0" containsNumber="1" minValue="37000.000000000007" maxValue="148000.00000000003"/>
    </cacheField>
    <cacheField name="JHT by EMPLOYEE" numFmtId="172">
      <sharedItems containsSemiMixedTypes="0" containsString="0" containsNumber="1" containsInteger="1" minValue="20000" maxValue="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SYAIFUL"/>
    <s v="SYA"/>
    <s v="SYA789"/>
    <n v="312654789"/>
    <s v="789"/>
    <x v="0"/>
    <x v="0"/>
    <n v="1200000"/>
    <n v="2879.9999999999995"/>
    <n v="0"/>
    <n v="3600"/>
    <n v="44400.000000000007"/>
    <n v="24000"/>
  </r>
  <r>
    <s v="EVI SUSANTI"/>
    <s v="EVI"/>
    <s v="EVI790"/>
    <n v="312654790"/>
    <s v="790"/>
    <x v="1"/>
    <x v="1"/>
    <n v="4000000"/>
    <n v="9600"/>
    <n v="3750"/>
    <n v="12000"/>
    <n v="148000.00000000003"/>
    <n v="80000"/>
  </r>
  <r>
    <s v="IRAWAN MUJINO"/>
    <s v="IRA"/>
    <s v="IRA791"/>
    <n v="312654791"/>
    <s v="791"/>
    <x v="2"/>
    <x v="0"/>
    <n v="1200000"/>
    <n v="2879.9999999999995"/>
    <n v="0"/>
    <n v="3600"/>
    <n v="44400.000000000007"/>
    <n v="24000"/>
  </r>
  <r>
    <s v="ANWAR HANDOKO"/>
    <s v="ANW"/>
    <s v="ANW792"/>
    <n v="312654792"/>
    <s v="792"/>
    <x v="0"/>
    <x v="2"/>
    <n v="2500000"/>
    <n v="5999.9999999999991"/>
    <n v="3750"/>
    <n v="7500"/>
    <n v="92500.000000000015"/>
    <n v="50000"/>
  </r>
  <r>
    <s v="AGUNG SUPRIADI"/>
    <s v="AGU"/>
    <s v="AGU793"/>
    <n v="312654793"/>
    <s v="793"/>
    <x v="1"/>
    <x v="3"/>
    <n v="1000000"/>
    <n v="2400"/>
    <n v="0"/>
    <n v="3000"/>
    <n v="37000.000000000007"/>
    <n v="20000"/>
  </r>
  <r>
    <s v="JOKO EDI"/>
    <s v="JOK"/>
    <s v="JOK794"/>
    <n v="312654794"/>
    <s v="794"/>
    <x v="1"/>
    <x v="0"/>
    <n v="1200000"/>
    <n v="2879.9999999999995"/>
    <n v="0"/>
    <n v="3600"/>
    <n v="44400.000000000007"/>
    <n v="24000"/>
  </r>
  <r>
    <s v="NENENG"/>
    <s v="NEN"/>
    <s v="NEN795"/>
    <n v="312654795"/>
    <s v="795"/>
    <x v="2"/>
    <x v="3"/>
    <n v="1000000"/>
    <n v="2400"/>
    <n v="0"/>
    <n v="3000"/>
    <n v="37000.000000000007"/>
    <n v="20000"/>
  </r>
  <r>
    <s v="MUHAMMAD JUFRI"/>
    <s v="MUH"/>
    <s v="MUH796"/>
    <n v="312654796"/>
    <s v="796"/>
    <x v="0"/>
    <x v="0"/>
    <n v="1200000"/>
    <n v="2879.9999999999995"/>
    <n v="0"/>
    <n v="3600"/>
    <n v="44400.000000000007"/>
    <n v="24000"/>
  </r>
  <r>
    <s v="ISKANDAR"/>
    <s v="ISK"/>
    <s v="ISK797"/>
    <n v="312654797"/>
    <s v="797"/>
    <x v="1"/>
    <x v="0"/>
    <n v="1200000"/>
    <n v="2879.9999999999995"/>
    <n v="0"/>
    <n v="3600"/>
    <n v="44400.000000000007"/>
    <n v="24000"/>
  </r>
  <r>
    <s v="KISMANTO"/>
    <s v="KIS"/>
    <s v="KIS798"/>
    <n v="312654798"/>
    <s v="798"/>
    <x v="1"/>
    <x v="0"/>
    <n v="1200000"/>
    <n v="2879.9999999999995"/>
    <n v="0"/>
    <n v="3600"/>
    <n v="44400.000000000007"/>
    <n v="24000"/>
  </r>
  <r>
    <s v="RUSTONO"/>
    <s v="RUS"/>
    <s v="RUS799"/>
    <n v="312654799"/>
    <s v="799"/>
    <x v="2"/>
    <x v="0"/>
    <n v="1200000"/>
    <n v="2879.9999999999995"/>
    <n v="0"/>
    <n v="3600"/>
    <n v="44400.000000000007"/>
    <n v="24000"/>
  </r>
  <r>
    <s v="ARIYANTO"/>
    <s v="ARI"/>
    <s v="ARI800"/>
    <n v="312654800"/>
    <s v="800"/>
    <x v="2"/>
    <x v="3"/>
    <n v="1000000"/>
    <n v="2400"/>
    <n v="0"/>
    <n v="3000"/>
    <n v="37000.000000000007"/>
    <n v="20000"/>
  </r>
  <r>
    <s v="TRI RAHMAWANTO"/>
    <s v="TRI"/>
    <s v="TRI801"/>
    <n v="312654801"/>
    <s v="801"/>
    <x v="0"/>
    <x v="3"/>
    <n v="1000000"/>
    <n v="2400"/>
    <n v="0"/>
    <n v="3000"/>
    <n v="37000.000000000007"/>
    <n v="20000"/>
  </r>
  <r>
    <s v="ABDUL JAMAL"/>
    <s v="ABD"/>
    <s v="ABD802"/>
    <n v="312654802"/>
    <s v="802"/>
    <x v="2"/>
    <x v="3"/>
    <n v="1000000"/>
    <n v="2400"/>
    <n v="0"/>
    <n v="3000"/>
    <n v="37000.000000000007"/>
    <n v="20000"/>
  </r>
  <r>
    <s v="ASEP"/>
    <s v="ASE"/>
    <s v="ASE803"/>
    <n v="312654803"/>
    <s v="803"/>
    <x v="1"/>
    <x v="0"/>
    <n v="1200000"/>
    <n v="2879.9999999999995"/>
    <n v="0"/>
    <n v="3600"/>
    <n v="44400.000000000007"/>
    <n v="24000"/>
  </r>
  <r>
    <s v="ISMU JOKO"/>
    <s v="ISM"/>
    <s v="ISM804"/>
    <n v="312654804"/>
    <s v="804"/>
    <x v="2"/>
    <x v="3"/>
    <n v="1000000"/>
    <n v="2400"/>
    <n v="0"/>
    <n v="3000"/>
    <n v="37000.000000000007"/>
    <n v="20000"/>
  </r>
  <r>
    <s v="EKO BUDIYANTO"/>
    <s v="EKO"/>
    <s v="EKO805"/>
    <n v="312654805"/>
    <s v="805"/>
    <x v="2"/>
    <x v="0"/>
    <n v="1200000"/>
    <n v="2879.9999999999995"/>
    <n v="0"/>
    <n v="3600"/>
    <n v="44400.000000000007"/>
    <n v="24000"/>
  </r>
  <r>
    <s v="PRIWIYANTO"/>
    <s v="PRI"/>
    <s v="PRI806"/>
    <n v="312654806"/>
    <s v="806"/>
    <x v="1"/>
    <x v="3"/>
    <n v="1000000"/>
    <n v="2400"/>
    <n v="0"/>
    <n v="3000"/>
    <n v="37000.000000000007"/>
    <n v="20000"/>
  </r>
  <r>
    <s v="DAHLAN"/>
    <s v="DAH"/>
    <s v="DAH807"/>
    <n v="312654807"/>
    <s v="807"/>
    <x v="2"/>
    <x v="0"/>
    <n v="1200000"/>
    <n v="2879.9999999999995"/>
    <n v="0"/>
    <n v="3600"/>
    <n v="44400.000000000007"/>
    <n v="24000"/>
  </r>
  <r>
    <s v="IRWANSYAH"/>
    <s v="IRW"/>
    <s v="IRW808"/>
    <n v="312654808"/>
    <s v="808"/>
    <x v="2"/>
    <x v="3"/>
    <n v="1000000"/>
    <n v="2400"/>
    <n v="0"/>
    <n v="3000"/>
    <n v="37000.000000000007"/>
    <n v="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W5:Y10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numFmtId="170" showAll="0"/>
    <pivotField numFmtId="172" showAll="0"/>
    <pivotField numFmtId="172" showAll="0"/>
    <pivotField numFmtId="170" showAll="0"/>
    <pivotField dataField="1" numFmtId="172" showAll="0"/>
    <pivotField dataField="1" numFmtId="172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HT by COMP" fld="11" baseField="0" baseItem="0" numFmtId="174"/>
    <dataField name="Sum of JHT by EMPLOYEE" fld="12" baseField="0" baseItem="0"/>
  </dataFields>
  <formats count="1">
    <format dxfId="5">
      <pivotArea outline="0" collapsedLevelsAreSubtotals="1" fieldPosition="0"/>
    </format>
  </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S5:U9" firstHeaderRow="0" firstDataRow="1" firstDataCol="1"/>
  <pivotFields count="13"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numFmtId="170" showAll="0"/>
    <pivotField numFmtId="172" showAll="0"/>
    <pivotField numFmtId="172" showAll="0"/>
    <pivotField numFmtId="170" showAll="0"/>
    <pivotField dataField="1" numFmtId="172" showAll="0"/>
    <pivotField dataField="1" numFmtId="172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HT by COMP" fld="11" baseField="0" baseItem="0"/>
    <dataField name="Sum of JHT by EMPLOYEE" fld="12" baseField="0" baseItem="0"/>
  </dataFields>
  <formats count="1">
    <format dxfId="2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3"/>
  <sheetViews>
    <sheetView tabSelected="1" topLeftCell="L4" zoomScale="55" zoomScaleNormal="55" workbookViewId="0">
      <selection activeCell="W15" sqref="W15"/>
    </sheetView>
  </sheetViews>
  <sheetFormatPr defaultRowHeight="15" x14ac:dyDescent="0.25"/>
  <cols>
    <col min="2" max="2" width="6.7109375" customWidth="1"/>
    <col min="3" max="3" width="22.7109375" customWidth="1"/>
    <col min="5" max="5" width="11.42578125" customWidth="1"/>
    <col min="6" max="6" width="17.85546875" customWidth="1"/>
    <col min="8" max="8" width="14.5703125" customWidth="1"/>
    <col min="9" max="9" width="15.5703125" customWidth="1"/>
    <col min="10" max="10" width="23.140625" customWidth="1"/>
    <col min="11" max="11" width="16.7109375" customWidth="1"/>
    <col min="12" max="12" width="15.5703125" customWidth="1"/>
    <col min="13" max="13" width="16.140625" customWidth="1"/>
    <col min="14" max="14" width="17.42578125" customWidth="1"/>
    <col min="15" max="15" width="21.85546875" customWidth="1"/>
    <col min="19" max="19" width="19.85546875" customWidth="1"/>
    <col min="20" max="20" width="28" bestFit="1" customWidth="1"/>
    <col min="21" max="21" width="34.42578125" bestFit="1" customWidth="1"/>
    <col min="23" max="23" width="19.85546875" customWidth="1"/>
    <col min="24" max="24" width="28" bestFit="1" customWidth="1"/>
    <col min="25" max="25" width="34.42578125" bestFit="1" customWidth="1"/>
  </cols>
  <sheetData>
    <row r="2" spans="2:25" ht="33" customHeight="1" x14ac:dyDescent="0.25">
      <c r="B2" t="s">
        <v>0</v>
      </c>
    </row>
    <row r="4" spans="2:25" ht="45.75" customHeight="1" x14ac:dyDescent="0.25">
      <c r="B4" s="5" t="s">
        <v>1</v>
      </c>
      <c r="C4" s="5" t="s">
        <v>2</v>
      </c>
      <c r="D4" s="5" t="s">
        <v>3</v>
      </c>
      <c r="E4" s="5" t="s">
        <v>4</v>
      </c>
      <c r="F4" s="6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6" t="s">
        <v>10</v>
      </c>
      <c r="L4" s="5" t="s">
        <v>11</v>
      </c>
      <c r="M4" s="5" t="s">
        <v>12</v>
      </c>
      <c r="N4" s="6" t="s">
        <v>13</v>
      </c>
      <c r="O4" s="6" t="s">
        <v>14</v>
      </c>
      <c r="Q4" s="2"/>
    </row>
    <row r="5" spans="2:25" x14ac:dyDescent="0.25">
      <c r="B5" s="1">
        <v>1</v>
      </c>
      <c r="C5" t="s">
        <v>15</v>
      </c>
      <c r="D5" s="2" t="str">
        <f>LEFT(C5,3)</f>
        <v>SYA</v>
      </c>
      <c r="E5" s="1" t="str">
        <f>CONCATENATE(D5,G5)</f>
        <v>SYA789</v>
      </c>
      <c r="F5" s="1">
        <f>VLOOKUP(C5,'Data Staff'!$C$4:$F$23,2,FALSE)</f>
        <v>312654789</v>
      </c>
      <c r="G5" s="1" t="str">
        <f>RIGHT(F5,3)</f>
        <v>789</v>
      </c>
      <c r="H5" t="str">
        <f>VLOOKUP(C5,'Data Staff'!$C$4:$F$23,3,FALSE)</f>
        <v>Keuangan</v>
      </c>
      <c r="I5" t="str">
        <f>VLOOKUP(C5,'Data Staff'!$C$4:$F$23,4,FALSE)</f>
        <v>Senior Staf</v>
      </c>
      <c r="J5" s="31">
        <f>VLOOKUP(I5,'Data Staff'!$I$4:$J$7,2,FALSE)</f>
        <v>1200000</v>
      </c>
      <c r="K5" s="32">
        <f>SUM(J5*0.24%)</f>
        <v>2879.9999999999995</v>
      </c>
      <c r="L5" s="33">
        <f>IF(J5&gt;=1250000,0.3*1250000/100,0)</f>
        <v>0</v>
      </c>
      <c r="M5" s="31">
        <f>J5*0.3%</f>
        <v>3600</v>
      </c>
      <c r="N5" s="32">
        <f>J5*3.7%</f>
        <v>44400.000000000007</v>
      </c>
      <c r="O5" s="32">
        <f>J5*2%</f>
        <v>24000</v>
      </c>
      <c r="S5" s="36" t="s">
        <v>72</v>
      </c>
      <c r="T5" t="s">
        <v>71</v>
      </c>
      <c r="U5" t="s">
        <v>74</v>
      </c>
      <c r="W5" s="36" t="s">
        <v>72</v>
      </c>
      <c r="X5" t="s">
        <v>71</v>
      </c>
      <c r="Y5" t="s">
        <v>74</v>
      </c>
    </row>
    <row r="6" spans="2:25" x14ac:dyDescent="0.25">
      <c r="B6" s="1">
        <f>IF(C6&lt;&gt;"",B5+1,"")</f>
        <v>2</v>
      </c>
      <c r="C6" t="s">
        <v>16</v>
      </c>
      <c r="D6" s="2" t="str">
        <f t="shared" ref="D6:D25" si="0">LEFT(C6,3)</f>
        <v>EVI</v>
      </c>
      <c r="E6" s="1" t="str">
        <f t="shared" ref="E6:E24" si="1">CONCATENATE(D6,G6)</f>
        <v>EVI790</v>
      </c>
      <c r="F6" s="1">
        <f>VLOOKUP(C6,'Data Staff'!$C$4:$F$23,2,FALSE)</f>
        <v>312654790</v>
      </c>
      <c r="G6" s="1" t="str">
        <f t="shared" ref="G6:G24" si="2">RIGHT(F6,3)</f>
        <v>790</v>
      </c>
      <c r="H6" t="str">
        <f>VLOOKUP(C6,'Data Staff'!$C$4:$F$23,3,FALSE)</f>
        <v>Umum</v>
      </c>
      <c r="I6" t="str">
        <f>VLOOKUP(C6,'Data Staff'!$C$4:$F$23,4,FALSE)</f>
        <v>Manager</v>
      </c>
      <c r="J6" s="31">
        <f>VLOOKUP(I6,'Data Staff'!$I$4:$J$7,2,FALSE)</f>
        <v>4000000</v>
      </c>
      <c r="K6" s="32">
        <f t="shared" ref="K6:K24" si="3">SUM(J6*0.24%)</f>
        <v>9600</v>
      </c>
      <c r="L6" s="33">
        <f t="shared" ref="L6:L24" si="4">IF(J6&gt;=1250000,0.3*1250000/100,0)</f>
        <v>3750</v>
      </c>
      <c r="M6" s="31">
        <f t="shared" ref="M6:M24" si="5">J6*0.3%</f>
        <v>12000</v>
      </c>
      <c r="N6" s="32">
        <f t="shared" ref="N6:N24" si="6">J6*3.7%</f>
        <v>148000.00000000003</v>
      </c>
      <c r="O6" s="32">
        <f t="shared" ref="O6:O24" si="7">J6*2%</f>
        <v>80000</v>
      </c>
      <c r="S6" s="37" t="s">
        <v>63</v>
      </c>
      <c r="T6" s="38">
        <v>218300.00000000003</v>
      </c>
      <c r="U6" s="38">
        <v>118000</v>
      </c>
      <c r="W6" s="37" t="s">
        <v>69</v>
      </c>
      <c r="X6" s="38">
        <v>296000.00000000006</v>
      </c>
      <c r="Y6" s="38">
        <v>160000</v>
      </c>
    </row>
    <row r="7" spans="2:25" x14ac:dyDescent="0.25">
      <c r="B7" s="1">
        <f t="shared" ref="B7:B26" si="8">IF(C7&lt;&gt;"",B6+1,"")</f>
        <v>3</v>
      </c>
      <c r="C7" t="s">
        <v>17</v>
      </c>
      <c r="D7" s="2" t="str">
        <f t="shared" si="0"/>
        <v>IRA</v>
      </c>
      <c r="E7" s="1" t="str">
        <f t="shared" si="1"/>
        <v>IRA791</v>
      </c>
      <c r="F7" s="1">
        <f>VLOOKUP(C7,'Data Staff'!$C$4:$F$23,2,FALSE)</f>
        <v>312654791</v>
      </c>
      <c r="G7" s="1" t="str">
        <f t="shared" si="2"/>
        <v>791</v>
      </c>
      <c r="H7" t="str">
        <f>VLOOKUP(C7,'Data Staff'!$C$4:$F$23,3,FALSE)</f>
        <v>Operasional</v>
      </c>
      <c r="I7" t="str">
        <f>VLOOKUP(C7,'Data Staff'!$C$4:$F$23,4,FALSE)</f>
        <v>Senior Staf</v>
      </c>
      <c r="J7" s="31">
        <f>VLOOKUP(I7,'Data Staff'!$I$4:$J$7,2,FALSE)</f>
        <v>1200000</v>
      </c>
      <c r="K7" s="32">
        <f t="shared" si="3"/>
        <v>2879.9999999999995</v>
      </c>
      <c r="L7" s="33">
        <f t="shared" si="4"/>
        <v>0</v>
      </c>
      <c r="M7" s="31">
        <f t="shared" si="5"/>
        <v>3600</v>
      </c>
      <c r="N7" s="32">
        <f t="shared" si="6"/>
        <v>44400.000000000007</v>
      </c>
      <c r="O7" s="32">
        <f t="shared" si="7"/>
        <v>24000</v>
      </c>
      <c r="S7" s="37" t="s">
        <v>65</v>
      </c>
      <c r="T7" s="38">
        <v>362600.00000000006</v>
      </c>
      <c r="U7" s="38">
        <v>196000</v>
      </c>
      <c r="W7" s="37" t="s">
        <v>67</v>
      </c>
      <c r="X7" s="38">
        <v>148000.00000000003</v>
      </c>
      <c r="Y7" s="38">
        <v>80000</v>
      </c>
    </row>
    <row r="8" spans="2:25" x14ac:dyDescent="0.25">
      <c r="B8" s="1">
        <f t="shared" si="8"/>
        <v>4</v>
      </c>
      <c r="C8" t="s">
        <v>18</v>
      </c>
      <c r="D8" s="2" t="str">
        <f t="shared" si="0"/>
        <v>ANW</v>
      </c>
      <c r="E8" s="1" t="str">
        <f t="shared" si="1"/>
        <v>ANW792</v>
      </c>
      <c r="F8" s="1">
        <f>VLOOKUP(C8,'Data Staff'!$C$4:$F$23,2,FALSE)</f>
        <v>312654792</v>
      </c>
      <c r="G8" s="1" t="str">
        <f t="shared" si="2"/>
        <v>792</v>
      </c>
      <c r="H8" t="str">
        <f>VLOOKUP(C8,'Data Staff'!$C$4:$F$23,3,FALSE)</f>
        <v>Keuangan</v>
      </c>
      <c r="I8" t="str">
        <f>VLOOKUP(C8,'Data Staff'!$C$4:$F$23,4,FALSE)</f>
        <v>Supervisor</v>
      </c>
      <c r="J8" s="31">
        <f>VLOOKUP(I8,'Data Staff'!$I$4:$J$7,2,FALSE)</f>
        <v>2500000</v>
      </c>
      <c r="K8" s="32">
        <f t="shared" si="3"/>
        <v>5999.9999999999991</v>
      </c>
      <c r="L8" s="33">
        <f t="shared" si="4"/>
        <v>3750</v>
      </c>
      <c r="M8" s="31">
        <f t="shared" si="5"/>
        <v>7500</v>
      </c>
      <c r="N8" s="32">
        <f t="shared" si="6"/>
        <v>92500.000000000015</v>
      </c>
      <c r="O8" s="32">
        <f t="shared" si="7"/>
        <v>50000</v>
      </c>
      <c r="S8" s="37" t="s">
        <v>64</v>
      </c>
      <c r="T8" s="38">
        <v>399600.00000000006</v>
      </c>
      <c r="U8" s="38">
        <v>216000</v>
      </c>
      <c r="W8" s="37" t="s">
        <v>66</v>
      </c>
      <c r="X8" s="38">
        <v>444000.00000000006</v>
      </c>
      <c r="Y8" s="38">
        <v>240000</v>
      </c>
    </row>
    <row r="9" spans="2:25" x14ac:dyDescent="0.25">
      <c r="B9" s="1">
        <f t="shared" si="8"/>
        <v>5</v>
      </c>
      <c r="C9" t="s">
        <v>61</v>
      </c>
      <c r="D9" s="2" t="str">
        <f t="shared" si="0"/>
        <v>AGU</v>
      </c>
      <c r="E9" s="1" t="str">
        <f t="shared" si="1"/>
        <v>AGU793</v>
      </c>
      <c r="F9" s="1">
        <f>VLOOKUP(C9,'Data Staff'!$C$4:$F$23,2,FALSE)</f>
        <v>312654793</v>
      </c>
      <c r="G9" s="1" t="str">
        <f t="shared" si="2"/>
        <v>793</v>
      </c>
      <c r="H9" t="str">
        <f>VLOOKUP(C9,'Data Staff'!$C$4:$F$23,3,FALSE)</f>
        <v>Umum</v>
      </c>
      <c r="I9" t="str">
        <f>VLOOKUP(C9,'Data Staff'!$C$4:$F$23,4,FALSE)</f>
        <v>Junior Staf</v>
      </c>
      <c r="J9" s="31">
        <f>VLOOKUP(I9,'Data Staff'!$I$4:$J$7,2,FALSE)</f>
        <v>1000000</v>
      </c>
      <c r="K9" s="32">
        <f t="shared" si="3"/>
        <v>2400</v>
      </c>
      <c r="L9" s="33">
        <f t="shared" si="4"/>
        <v>0</v>
      </c>
      <c r="M9" s="31">
        <f t="shared" si="5"/>
        <v>3000</v>
      </c>
      <c r="N9" s="32">
        <f t="shared" si="6"/>
        <v>37000.000000000007</v>
      </c>
      <c r="O9" s="32">
        <f t="shared" si="7"/>
        <v>20000</v>
      </c>
      <c r="S9" s="37" t="s">
        <v>73</v>
      </c>
      <c r="T9" s="38">
        <v>980500.00000000023</v>
      </c>
      <c r="U9" s="38">
        <v>530000</v>
      </c>
      <c r="W9" s="37" t="s">
        <v>68</v>
      </c>
      <c r="X9" s="38">
        <v>92500.000000000015</v>
      </c>
      <c r="Y9" s="38">
        <v>50000</v>
      </c>
    </row>
    <row r="10" spans="2:25" x14ac:dyDescent="0.25">
      <c r="B10" s="1">
        <f t="shared" si="8"/>
        <v>6</v>
      </c>
      <c r="C10" t="s">
        <v>19</v>
      </c>
      <c r="D10" s="2" t="str">
        <f t="shared" si="0"/>
        <v>JOK</v>
      </c>
      <c r="E10" s="1" t="str">
        <f t="shared" si="1"/>
        <v>JOK794</v>
      </c>
      <c r="F10" s="1">
        <f>VLOOKUP(C10,'Data Staff'!$C$4:$F$23,2,FALSE)</f>
        <v>312654794</v>
      </c>
      <c r="G10" s="1" t="str">
        <f t="shared" si="2"/>
        <v>794</v>
      </c>
      <c r="H10" t="str">
        <f>VLOOKUP(C10,'Data Staff'!$C$4:$F$23,3,FALSE)</f>
        <v>Umum</v>
      </c>
      <c r="I10" t="str">
        <f>VLOOKUP(C10,'Data Staff'!$C$4:$F$23,4,FALSE)</f>
        <v>Senior Staf</v>
      </c>
      <c r="J10" s="31">
        <f>VLOOKUP(I10,'Data Staff'!$I$4:$J$7,2,FALSE)</f>
        <v>1200000</v>
      </c>
      <c r="K10" s="32">
        <f t="shared" si="3"/>
        <v>2879.9999999999995</v>
      </c>
      <c r="L10" s="33">
        <f t="shared" si="4"/>
        <v>0</v>
      </c>
      <c r="M10" s="31">
        <f t="shared" si="5"/>
        <v>3600</v>
      </c>
      <c r="N10" s="32">
        <f t="shared" si="6"/>
        <v>44400.000000000007</v>
      </c>
      <c r="O10" s="32">
        <f t="shared" si="7"/>
        <v>24000</v>
      </c>
      <c r="W10" s="37" t="s">
        <v>73</v>
      </c>
      <c r="X10" s="38">
        <v>980500.00000000023</v>
      </c>
      <c r="Y10" s="38">
        <v>530000</v>
      </c>
    </row>
    <row r="11" spans="2:25" x14ac:dyDescent="0.25">
      <c r="B11" s="1">
        <f t="shared" si="8"/>
        <v>7</v>
      </c>
      <c r="C11" t="s">
        <v>20</v>
      </c>
      <c r="D11" s="2" t="str">
        <f t="shared" si="0"/>
        <v>NEN</v>
      </c>
      <c r="E11" s="1" t="str">
        <f t="shared" si="1"/>
        <v>NEN795</v>
      </c>
      <c r="F11" s="1">
        <f>VLOOKUP(C11,'Data Staff'!$C$4:$F$23,2,FALSE)</f>
        <v>312654795</v>
      </c>
      <c r="G11" s="1" t="str">
        <f t="shared" si="2"/>
        <v>795</v>
      </c>
      <c r="H11" t="str">
        <f>VLOOKUP(C11,'Data Staff'!$C$4:$F$23,3,FALSE)</f>
        <v>Operasional</v>
      </c>
      <c r="I11" t="str">
        <f>VLOOKUP(C11,'Data Staff'!$C$4:$F$23,4,FALSE)</f>
        <v>Junior Staf</v>
      </c>
      <c r="J11" s="31">
        <f>VLOOKUP(I11,'Data Staff'!$I$4:$J$7,2,FALSE)</f>
        <v>1000000</v>
      </c>
      <c r="K11" s="32">
        <f t="shared" si="3"/>
        <v>2400</v>
      </c>
      <c r="L11" s="33">
        <f t="shared" si="4"/>
        <v>0</v>
      </c>
      <c r="M11" s="31">
        <f t="shared" si="5"/>
        <v>3000</v>
      </c>
      <c r="N11" s="32">
        <f t="shared" si="6"/>
        <v>37000.000000000007</v>
      </c>
      <c r="O11" s="32">
        <f t="shared" si="7"/>
        <v>20000</v>
      </c>
    </row>
    <row r="12" spans="2:25" x14ac:dyDescent="0.25">
      <c r="B12" s="1">
        <f t="shared" si="8"/>
        <v>8</v>
      </c>
      <c r="C12" t="s">
        <v>21</v>
      </c>
      <c r="D12" s="2" t="str">
        <f t="shared" si="0"/>
        <v>MUH</v>
      </c>
      <c r="E12" s="1" t="str">
        <f t="shared" si="1"/>
        <v>MUH796</v>
      </c>
      <c r="F12" s="1">
        <f>VLOOKUP(C12,'Data Staff'!$C$4:$F$23,2,FALSE)</f>
        <v>312654796</v>
      </c>
      <c r="G12" s="1" t="str">
        <f t="shared" si="2"/>
        <v>796</v>
      </c>
      <c r="H12" t="str">
        <f>VLOOKUP(C12,'Data Staff'!$C$4:$F$23,3,FALSE)</f>
        <v>Keuangan</v>
      </c>
      <c r="I12" t="str">
        <f>VLOOKUP(C12,'Data Staff'!$C$4:$F$23,4,FALSE)</f>
        <v>Senior Staf</v>
      </c>
      <c r="J12" s="31">
        <f>VLOOKUP(I12,'Data Staff'!$I$4:$J$7,2,FALSE)</f>
        <v>1200000</v>
      </c>
      <c r="K12" s="32">
        <f t="shared" si="3"/>
        <v>2879.9999999999995</v>
      </c>
      <c r="L12" s="33">
        <f t="shared" si="4"/>
        <v>0</v>
      </c>
      <c r="M12" s="31">
        <f t="shared" si="5"/>
        <v>3600</v>
      </c>
      <c r="N12" s="32">
        <f t="shared" si="6"/>
        <v>44400.000000000007</v>
      </c>
      <c r="O12" s="32">
        <f t="shared" si="7"/>
        <v>24000</v>
      </c>
    </row>
    <row r="13" spans="2:25" x14ac:dyDescent="0.25">
      <c r="B13" s="1">
        <f t="shared" si="8"/>
        <v>9</v>
      </c>
      <c r="C13" t="s">
        <v>22</v>
      </c>
      <c r="D13" s="2" t="str">
        <f t="shared" si="0"/>
        <v>ISK</v>
      </c>
      <c r="E13" s="1" t="str">
        <f t="shared" si="1"/>
        <v>ISK797</v>
      </c>
      <c r="F13" s="1">
        <f>VLOOKUP(C13,'Data Staff'!$C$4:$F$23,2,FALSE)</f>
        <v>312654797</v>
      </c>
      <c r="G13" s="1" t="str">
        <f t="shared" si="2"/>
        <v>797</v>
      </c>
      <c r="H13" t="str">
        <f>VLOOKUP(C13,'Data Staff'!$C$4:$F$23,3,FALSE)</f>
        <v>Umum</v>
      </c>
      <c r="I13" t="str">
        <f>VLOOKUP(C13,'Data Staff'!$C$4:$F$23,4,FALSE)</f>
        <v>Senior Staf</v>
      </c>
      <c r="J13" s="31">
        <f>VLOOKUP(I13,'Data Staff'!$I$4:$J$7,2,FALSE)</f>
        <v>1200000</v>
      </c>
      <c r="K13" s="32">
        <f t="shared" si="3"/>
        <v>2879.9999999999995</v>
      </c>
      <c r="L13" s="33">
        <f t="shared" si="4"/>
        <v>0</v>
      </c>
      <c r="M13" s="31">
        <f t="shared" si="5"/>
        <v>3600</v>
      </c>
      <c r="N13" s="32">
        <f t="shared" si="6"/>
        <v>44400.000000000007</v>
      </c>
      <c r="O13" s="32">
        <f t="shared" si="7"/>
        <v>24000</v>
      </c>
    </row>
    <row r="14" spans="2:25" x14ac:dyDescent="0.25">
      <c r="B14" s="1">
        <f t="shared" si="8"/>
        <v>10</v>
      </c>
      <c r="C14" t="s">
        <v>23</v>
      </c>
      <c r="D14" s="2" t="str">
        <f t="shared" si="0"/>
        <v>KIS</v>
      </c>
      <c r="E14" s="1" t="str">
        <f t="shared" si="1"/>
        <v>KIS798</v>
      </c>
      <c r="F14" s="1">
        <f>VLOOKUP(C14,'Data Staff'!$C$4:$F$23,2,FALSE)</f>
        <v>312654798</v>
      </c>
      <c r="G14" s="1" t="str">
        <f t="shared" si="2"/>
        <v>798</v>
      </c>
      <c r="H14" t="str">
        <f>VLOOKUP(C14,'Data Staff'!$C$4:$F$23,3,FALSE)</f>
        <v>Umum</v>
      </c>
      <c r="I14" t="str">
        <f>VLOOKUP(C14,'Data Staff'!$C$4:$F$23,4,FALSE)</f>
        <v>Senior Staf</v>
      </c>
      <c r="J14" s="31">
        <f>VLOOKUP(I14,'Data Staff'!$I$4:$J$7,2,FALSE)</f>
        <v>1200000</v>
      </c>
      <c r="K14" s="32">
        <f t="shared" si="3"/>
        <v>2879.9999999999995</v>
      </c>
      <c r="L14" s="33">
        <f t="shared" si="4"/>
        <v>0</v>
      </c>
      <c r="M14" s="31">
        <f t="shared" si="5"/>
        <v>3600</v>
      </c>
      <c r="N14" s="32">
        <f t="shared" si="6"/>
        <v>44400.000000000007</v>
      </c>
      <c r="O14" s="32">
        <f t="shared" si="7"/>
        <v>24000</v>
      </c>
    </row>
    <row r="15" spans="2:25" x14ac:dyDescent="0.25">
      <c r="B15" s="1">
        <f t="shared" si="8"/>
        <v>11</v>
      </c>
      <c r="C15" t="s">
        <v>62</v>
      </c>
      <c r="D15" s="2" t="str">
        <f t="shared" si="0"/>
        <v>RUS</v>
      </c>
      <c r="E15" s="1" t="str">
        <f t="shared" si="1"/>
        <v>RUS799</v>
      </c>
      <c r="F15" s="1">
        <f>VLOOKUP(C15,'Data Staff'!$C$4:$F$23,2,FALSE)</f>
        <v>312654799</v>
      </c>
      <c r="G15" s="1" t="str">
        <f t="shared" si="2"/>
        <v>799</v>
      </c>
      <c r="H15" t="str">
        <f>VLOOKUP(C15,'Data Staff'!$C$4:$F$23,3,FALSE)</f>
        <v>Operasional</v>
      </c>
      <c r="I15" t="str">
        <f>VLOOKUP(C15,'Data Staff'!$C$4:$F$23,4,FALSE)</f>
        <v>Senior Staf</v>
      </c>
      <c r="J15" s="31">
        <f>VLOOKUP(I15,'Data Staff'!$I$4:$J$7,2,FALSE)</f>
        <v>1200000</v>
      </c>
      <c r="K15" s="32">
        <f t="shared" si="3"/>
        <v>2879.9999999999995</v>
      </c>
      <c r="L15" s="33">
        <f t="shared" si="4"/>
        <v>0</v>
      </c>
      <c r="M15" s="31">
        <f t="shared" si="5"/>
        <v>3600</v>
      </c>
      <c r="N15" s="32">
        <f t="shared" si="6"/>
        <v>44400.000000000007</v>
      </c>
      <c r="O15" s="32">
        <f t="shared" si="7"/>
        <v>24000</v>
      </c>
    </row>
    <row r="16" spans="2:25" x14ac:dyDescent="0.25">
      <c r="B16" s="1">
        <f t="shared" si="8"/>
        <v>12</v>
      </c>
      <c r="C16" t="s">
        <v>24</v>
      </c>
      <c r="D16" s="2" t="str">
        <f t="shared" si="0"/>
        <v>ARI</v>
      </c>
      <c r="E16" s="1" t="str">
        <f t="shared" si="1"/>
        <v>ARI800</v>
      </c>
      <c r="F16" s="1">
        <f>VLOOKUP(C16,'Data Staff'!$C$4:$F$23,2,FALSE)</f>
        <v>312654800</v>
      </c>
      <c r="G16" s="1" t="str">
        <f t="shared" si="2"/>
        <v>800</v>
      </c>
      <c r="H16" t="str">
        <f>VLOOKUP(C16,'Data Staff'!$C$4:$F$23,3,FALSE)</f>
        <v>Operasional</v>
      </c>
      <c r="I16" t="str">
        <f>VLOOKUP(C16,'Data Staff'!$C$4:$F$23,4,FALSE)</f>
        <v>Junior Staf</v>
      </c>
      <c r="J16" s="31">
        <f>VLOOKUP(I16,'Data Staff'!$I$4:$J$7,2,FALSE)</f>
        <v>1000000</v>
      </c>
      <c r="K16" s="32">
        <f t="shared" si="3"/>
        <v>2400</v>
      </c>
      <c r="L16" s="33">
        <f t="shared" si="4"/>
        <v>0</v>
      </c>
      <c r="M16" s="31">
        <f t="shared" si="5"/>
        <v>3000</v>
      </c>
      <c r="N16" s="32">
        <f t="shared" si="6"/>
        <v>37000.000000000007</v>
      </c>
      <c r="O16" s="32">
        <f t="shared" si="7"/>
        <v>20000</v>
      </c>
    </row>
    <row r="17" spans="2:20" x14ac:dyDescent="0.25">
      <c r="B17" s="1">
        <f t="shared" si="8"/>
        <v>13</v>
      </c>
      <c r="C17" t="s">
        <v>25</v>
      </c>
      <c r="D17" s="2" t="str">
        <f t="shared" si="0"/>
        <v>TRI</v>
      </c>
      <c r="E17" s="1" t="str">
        <f t="shared" si="1"/>
        <v>TRI801</v>
      </c>
      <c r="F17" s="1">
        <f>VLOOKUP(C17,'Data Staff'!$C$4:$F$23,2,FALSE)</f>
        <v>312654801</v>
      </c>
      <c r="G17" s="1" t="str">
        <f t="shared" si="2"/>
        <v>801</v>
      </c>
      <c r="H17" t="str">
        <f>VLOOKUP(C17,'Data Staff'!$C$4:$F$23,3,FALSE)</f>
        <v>Keuangan</v>
      </c>
      <c r="I17" t="str">
        <f>VLOOKUP(C17,'Data Staff'!$C$4:$F$23,4,FALSE)</f>
        <v>Junior Staf</v>
      </c>
      <c r="J17" s="31">
        <f>VLOOKUP(I17,'Data Staff'!$I$4:$J$7,2,FALSE)</f>
        <v>1000000</v>
      </c>
      <c r="K17" s="32">
        <f t="shared" si="3"/>
        <v>2400</v>
      </c>
      <c r="L17" s="33">
        <f t="shared" si="4"/>
        <v>0</v>
      </c>
      <c r="M17" s="31">
        <f t="shared" si="5"/>
        <v>3000</v>
      </c>
      <c r="N17" s="32">
        <f t="shared" si="6"/>
        <v>37000.000000000007</v>
      </c>
      <c r="O17" s="32">
        <f t="shared" si="7"/>
        <v>20000</v>
      </c>
    </row>
    <row r="18" spans="2:20" x14ac:dyDescent="0.25">
      <c r="B18" s="1">
        <f t="shared" si="8"/>
        <v>14</v>
      </c>
      <c r="C18" t="s">
        <v>26</v>
      </c>
      <c r="D18" s="2" t="str">
        <f t="shared" si="0"/>
        <v>ABD</v>
      </c>
      <c r="E18" s="1" t="str">
        <f t="shared" si="1"/>
        <v>ABD802</v>
      </c>
      <c r="F18" s="1">
        <f>VLOOKUP(C18,'Data Staff'!$C$4:$F$23,2,FALSE)</f>
        <v>312654802</v>
      </c>
      <c r="G18" s="1" t="str">
        <f t="shared" si="2"/>
        <v>802</v>
      </c>
      <c r="H18" t="str">
        <f>VLOOKUP(C18,'Data Staff'!$C$4:$F$23,3,FALSE)</f>
        <v>Operasional</v>
      </c>
      <c r="I18" t="str">
        <f>VLOOKUP(C18,'Data Staff'!$C$4:$F$23,4,FALSE)</f>
        <v>Junior Staf</v>
      </c>
      <c r="J18" s="31">
        <f>VLOOKUP(I18,'Data Staff'!$I$4:$J$7,2,FALSE)</f>
        <v>1000000</v>
      </c>
      <c r="K18" s="32">
        <f t="shared" si="3"/>
        <v>2400</v>
      </c>
      <c r="L18" s="33">
        <f t="shared" si="4"/>
        <v>0</v>
      </c>
      <c r="M18" s="31">
        <f t="shared" si="5"/>
        <v>3000</v>
      </c>
      <c r="N18" s="32">
        <f t="shared" si="6"/>
        <v>37000.000000000007</v>
      </c>
      <c r="O18" s="32">
        <f t="shared" si="7"/>
        <v>20000</v>
      </c>
    </row>
    <row r="19" spans="2:20" x14ac:dyDescent="0.25">
      <c r="B19" s="1">
        <f t="shared" si="8"/>
        <v>15</v>
      </c>
      <c r="C19" t="s">
        <v>27</v>
      </c>
      <c r="D19" s="2" t="str">
        <f t="shared" si="0"/>
        <v>ASE</v>
      </c>
      <c r="E19" s="1" t="str">
        <f t="shared" si="1"/>
        <v>ASE803</v>
      </c>
      <c r="F19" s="1">
        <f>VLOOKUP(C19,'Data Staff'!$C$4:$F$23,2,FALSE)</f>
        <v>312654803</v>
      </c>
      <c r="G19" s="1" t="str">
        <f t="shared" si="2"/>
        <v>803</v>
      </c>
      <c r="H19" t="str">
        <f>VLOOKUP(C19,'Data Staff'!$C$4:$F$23,3,FALSE)</f>
        <v>Umum</v>
      </c>
      <c r="I19" t="str">
        <f>VLOOKUP(C19,'Data Staff'!$C$4:$F$23,4,FALSE)</f>
        <v>Senior Staf</v>
      </c>
      <c r="J19" s="31">
        <f>VLOOKUP(I19,'Data Staff'!$I$4:$J$7,2,FALSE)</f>
        <v>1200000</v>
      </c>
      <c r="K19" s="32">
        <f t="shared" si="3"/>
        <v>2879.9999999999995</v>
      </c>
      <c r="L19" s="33">
        <f t="shared" si="4"/>
        <v>0</v>
      </c>
      <c r="M19" s="31">
        <f t="shared" si="5"/>
        <v>3600</v>
      </c>
      <c r="N19" s="32">
        <f t="shared" si="6"/>
        <v>44400.000000000007</v>
      </c>
      <c r="O19" s="32">
        <f t="shared" si="7"/>
        <v>24000</v>
      </c>
    </row>
    <row r="20" spans="2:20" x14ac:dyDescent="0.25">
      <c r="B20" s="1">
        <f t="shared" si="8"/>
        <v>16</v>
      </c>
      <c r="C20" t="s">
        <v>28</v>
      </c>
      <c r="D20" s="2" t="str">
        <f t="shared" si="0"/>
        <v>ISM</v>
      </c>
      <c r="E20" s="1" t="str">
        <f t="shared" si="1"/>
        <v>ISM804</v>
      </c>
      <c r="F20" s="1">
        <f>VLOOKUP(C20,'Data Staff'!$C$4:$F$23,2,FALSE)</f>
        <v>312654804</v>
      </c>
      <c r="G20" s="1" t="str">
        <f t="shared" si="2"/>
        <v>804</v>
      </c>
      <c r="H20" t="str">
        <f>VLOOKUP(C20,'Data Staff'!$C$4:$F$23,3,FALSE)</f>
        <v>Operasional</v>
      </c>
      <c r="I20" t="str">
        <f>VLOOKUP(C20,'Data Staff'!$C$4:$F$23,4,FALSE)</f>
        <v>Junior Staf</v>
      </c>
      <c r="J20" s="31">
        <f>VLOOKUP(I20,'Data Staff'!$I$4:$J$7,2,FALSE)</f>
        <v>1000000</v>
      </c>
      <c r="K20" s="32">
        <f t="shared" si="3"/>
        <v>2400</v>
      </c>
      <c r="L20" s="33">
        <f t="shared" si="4"/>
        <v>0</v>
      </c>
      <c r="M20" s="31">
        <f t="shared" si="5"/>
        <v>3000</v>
      </c>
      <c r="N20" s="32">
        <f t="shared" si="6"/>
        <v>37000.000000000007</v>
      </c>
      <c r="O20" s="32">
        <f t="shared" si="7"/>
        <v>20000</v>
      </c>
    </row>
    <row r="21" spans="2:20" x14ac:dyDescent="0.25">
      <c r="B21" s="1">
        <f t="shared" si="8"/>
        <v>17</v>
      </c>
      <c r="C21" t="s">
        <v>29</v>
      </c>
      <c r="D21" s="2" t="str">
        <f t="shared" si="0"/>
        <v>EKO</v>
      </c>
      <c r="E21" s="1" t="str">
        <f t="shared" si="1"/>
        <v>EKO805</v>
      </c>
      <c r="F21" s="1">
        <f>VLOOKUP(C21,'Data Staff'!$C$4:$F$23,2,FALSE)</f>
        <v>312654805</v>
      </c>
      <c r="G21" s="1" t="str">
        <f t="shared" si="2"/>
        <v>805</v>
      </c>
      <c r="H21" t="str">
        <f>VLOOKUP(C21,'Data Staff'!$C$4:$F$23,3,FALSE)</f>
        <v>Operasional</v>
      </c>
      <c r="I21" t="str">
        <f>VLOOKUP(C21,'Data Staff'!$C$4:$F$23,4,FALSE)</f>
        <v>Senior Staf</v>
      </c>
      <c r="J21" s="31">
        <f>VLOOKUP(I21,'Data Staff'!$I$4:$J$7,2,FALSE)</f>
        <v>1200000</v>
      </c>
      <c r="K21" s="32">
        <f t="shared" si="3"/>
        <v>2879.9999999999995</v>
      </c>
      <c r="L21" s="33">
        <f t="shared" si="4"/>
        <v>0</v>
      </c>
      <c r="M21" s="31">
        <f t="shared" si="5"/>
        <v>3600</v>
      </c>
      <c r="N21" s="32">
        <f t="shared" si="6"/>
        <v>44400.000000000007</v>
      </c>
      <c r="O21" s="32">
        <f t="shared" si="7"/>
        <v>24000</v>
      </c>
    </row>
    <row r="22" spans="2:20" x14ac:dyDescent="0.25">
      <c r="B22" s="1">
        <f t="shared" si="8"/>
        <v>18</v>
      </c>
      <c r="C22" t="s">
        <v>30</v>
      </c>
      <c r="D22" s="2" t="str">
        <f t="shared" si="0"/>
        <v>PRI</v>
      </c>
      <c r="E22" s="1" t="str">
        <f t="shared" si="1"/>
        <v>PRI806</v>
      </c>
      <c r="F22" s="1">
        <f>VLOOKUP(C22,'Data Staff'!$C$4:$F$23,2,FALSE)</f>
        <v>312654806</v>
      </c>
      <c r="G22" s="1" t="str">
        <f t="shared" si="2"/>
        <v>806</v>
      </c>
      <c r="H22" t="str">
        <f>VLOOKUP(C22,'Data Staff'!$C$4:$F$23,3,FALSE)</f>
        <v>Umum</v>
      </c>
      <c r="I22" t="str">
        <f>VLOOKUP(C22,'Data Staff'!$C$4:$F$23,4,FALSE)</f>
        <v>Junior Staf</v>
      </c>
      <c r="J22" s="31">
        <f>VLOOKUP(I22,'Data Staff'!$I$4:$J$7,2,FALSE)</f>
        <v>1000000</v>
      </c>
      <c r="K22" s="32">
        <f t="shared" si="3"/>
        <v>2400</v>
      </c>
      <c r="L22" s="33">
        <f t="shared" si="4"/>
        <v>0</v>
      </c>
      <c r="M22" s="31">
        <f t="shared" si="5"/>
        <v>3000</v>
      </c>
      <c r="N22" s="32">
        <f t="shared" si="6"/>
        <v>37000.000000000007</v>
      </c>
      <c r="O22" s="32">
        <f t="shared" si="7"/>
        <v>20000</v>
      </c>
    </row>
    <row r="23" spans="2:20" x14ac:dyDescent="0.25">
      <c r="B23" s="1">
        <f t="shared" si="8"/>
        <v>19</v>
      </c>
      <c r="C23" t="s">
        <v>31</v>
      </c>
      <c r="D23" s="2" t="str">
        <f t="shared" si="0"/>
        <v>DAH</v>
      </c>
      <c r="E23" s="1" t="str">
        <f t="shared" si="1"/>
        <v>DAH807</v>
      </c>
      <c r="F23" s="1">
        <f>VLOOKUP(C23,'Data Staff'!$C$4:$F$23,2,FALSE)</f>
        <v>312654807</v>
      </c>
      <c r="G23" s="1" t="str">
        <f t="shared" si="2"/>
        <v>807</v>
      </c>
      <c r="H23" t="str">
        <f>VLOOKUP(C23,'Data Staff'!$C$4:$F$23,3,FALSE)</f>
        <v>Operasional</v>
      </c>
      <c r="I23" t="str">
        <f>VLOOKUP(C23,'Data Staff'!$C$4:$F$23,4,FALSE)</f>
        <v>Senior Staf</v>
      </c>
      <c r="J23" s="31">
        <f>VLOOKUP(I23,'Data Staff'!$I$4:$J$7,2,FALSE)</f>
        <v>1200000</v>
      </c>
      <c r="K23" s="32">
        <f t="shared" si="3"/>
        <v>2879.9999999999995</v>
      </c>
      <c r="L23" s="33">
        <f t="shared" si="4"/>
        <v>0</v>
      </c>
      <c r="M23" s="31">
        <f t="shared" si="5"/>
        <v>3600</v>
      </c>
      <c r="N23" s="32">
        <f t="shared" si="6"/>
        <v>44400.000000000007</v>
      </c>
      <c r="O23" s="32">
        <f t="shared" si="7"/>
        <v>24000</v>
      </c>
    </row>
    <row r="24" spans="2:20" x14ac:dyDescent="0.25">
      <c r="B24" s="1">
        <f t="shared" si="8"/>
        <v>20</v>
      </c>
      <c r="C24" t="s">
        <v>32</v>
      </c>
      <c r="D24" s="2" t="str">
        <f t="shared" si="0"/>
        <v>IRW</v>
      </c>
      <c r="E24" s="1" t="str">
        <f t="shared" si="1"/>
        <v>IRW808</v>
      </c>
      <c r="F24" s="1">
        <f>VLOOKUP(C24,'Data Staff'!$C$4:$F$23,2,FALSE)</f>
        <v>312654808</v>
      </c>
      <c r="G24" s="1" t="str">
        <f t="shared" si="2"/>
        <v>808</v>
      </c>
      <c r="H24" t="str">
        <f>VLOOKUP(C24,'Data Staff'!$C$4:$F$23,3,FALSE)</f>
        <v>Operasional</v>
      </c>
      <c r="I24" t="str">
        <f>VLOOKUP(C24,'Data Staff'!$C$4:$F$23,4,FALSE)</f>
        <v>Junior Staf</v>
      </c>
      <c r="J24" s="31">
        <f>VLOOKUP(I24,'Data Staff'!$I$4:$J$7,2,FALSE)</f>
        <v>1000000</v>
      </c>
      <c r="K24" s="32">
        <f t="shared" si="3"/>
        <v>2400</v>
      </c>
      <c r="L24" s="33">
        <f t="shared" si="4"/>
        <v>0</v>
      </c>
      <c r="M24" s="31">
        <f t="shared" si="5"/>
        <v>3000</v>
      </c>
      <c r="N24" s="32">
        <f t="shared" si="6"/>
        <v>37000.000000000007</v>
      </c>
      <c r="O24" s="32">
        <f t="shared" si="7"/>
        <v>20000</v>
      </c>
    </row>
    <row r="25" spans="2:20" x14ac:dyDescent="0.25">
      <c r="B25" s="34" t="s">
        <v>70</v>
      </c>
      <c r="C25" s="34"/>
      <c r="D25" s="34"/>
      <c r="E25" s="34"/>
      <c r="F25" s="34"/>
      <c r="G25" s="34"/>
      <c r="H25" s="34"/>
      <c r="I25" s="34"/>
      <c r="J25" s="35">
        <f>SUM(J5:J24)</f>
        <v>26500000</v>
      </c>
      <c r="K25" s="35">
        <f t="shared" ref="K25:O25" si="9">SUM(K5:K24)</f>
        <v>63600</v>
      </c>
      <c r="L25" s="35">
        <f t="shared" si="9"/>
        <v>7500</v>
      </c>
      <c r="M25" s="35">
        <f t="shared" si="9"/>
        <v>79500</v>
      </c>
      <c r="N25" s="35">
        <f t="shared" si="9"/>
        <v>980500.00000000012</v>
      </c>
      <c r="O25" s="35">
        <f t="shared" si="9"/>
        <v>530000</v>
      </c>
    </row>
    <row r="26" spans="2:20" x14ac:dyDescent="0.25">
      <c r="B26" t="str">
        <f>IF(C26&lt;&gt;"",#REF!+1,"")</f>
        <v/>
      </c>
    </row>
    <row r="27" spans="2:20" ht="18.75" x14ac:dyDescent="0.3">
      <c r="B27" s="8" t="s">
        <v>33</v>
      </c>
      <c r="C27" s="7"/>
    </row>
    <row r="28" spans="2:20" x14ac:dyDescent="0.25">
      <c r="B28" s="10">
        <v>1</v>
      </c>
      <c r="C28" s="11" t="s">
        <v>34</v>
      </c>
      <c r="D28" s="12" t="s">
        <v>35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Q28" s="25" t="s">
        <v>55</v>
      </c>
      <c r="R28" s="25"/>
      <c r="S28" s="25"/>
      <c r="T28" s="25"/>
    </row>
    <row r="29" spans="2:20" x14ac:dyDescent="0.25">
      <c r="B29" s="10">
        <f>B28+1</f>
        <v>2</v>
      </c>
      <c r="C29" s="11" t="s">
        <v>36</v>
      </c>
      <c r="D29" s="12" t="s">
        <v>35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Q29" s="24"/>
      <c r="R29" t="s">
        <v>56</v>
      </c>
    </row>
    <row r="30" spans="2:20" x14ac:dyDescent="0.25">
      <c r="B30" s="10">
        <f t="shared" ref="B30:B43" si="10">B29+1</f>
        <v>3</v>
      </c>
      <c r="C30" s="11" t="s">
        <v>37</v>
      </c>
      <c r="D30" s="12" t="s">
        <v>35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Q30" s="23"/>
      <c r="R30" t="s">
        <v>57</v>
      </c>
    </row>
    <row r="31" spans="2:20" x14ac:dyDescent="0.25">
      <c r="B31" s="10">
        <f t="shared" si="10"/>
        <v>4</v>
      </c>
      <c r="C31" s="11" t="s">
        <v>38</v>
      </c>
      <c r="D31" s="12" t="s">
        <v>35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Q31" s="22"/>
      <c r="R31" t="s">
        <v>58</v>
      </c>
    </row>
    <row r="32" spans="2:20" x14ac:dyDescent="0.25">
      <c r="B32" s="10">
        <f t="shared" si="10"/>
        <v>5</v>
      </c>
      <c r="C32" s="11" t="s">
        <v>3</v>
      </c>
      <c r="D32" s="12" t="s">
        <v>46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</row>
    <row r="33" spans="2:15" x14ac:dyDescent="0.25">
      <c r="B33" s="10">
        <f t="shared" si="10"/>
        <v>6</v>
      </c>
      <c r="C33" s="11" t="s">
        <v>6</v>
      </c>
      <c r="D33" s="12" t="s">
        <v>45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</row>
    <row r="34" spans="2:15" x14ac:dyDescent="0.25">
      <c r="B34" s="10">
        <f t="shared" si="10"/>
        <v>7</v>
      </c>
      <c r="C34" s="11" t="s">
        <v>4</v>
      </c>
      <c r="D34" s="12" t="s">
        <v>47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</row>
    <row r="35" spans="2:15" x14ac:dyDescent="0.25">
      <c r="B35" s="15">
        <f t="shared" si="10"/>
        <v>8</v>
      </c>
      <c r="C35" s="16" t="s">
        <v>10</v>
      </c>
      <c r="D35" s="17" t="s">
        <v>48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</row>
    <row r="36" spans="2:15" x14ac:dyDescent="0.25">
      <c r="B36" s="15">
        <f t="shared" si="10"/>
        <v>9</v>
      </c>
      <c r="C36" s="16" t="s">
        <v>11</v>
      </c>
      <c r="D36" s="17" t="s">
        <v>49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</row>
    <row r="37" spans="2:15" x14ac:dyDescent="0.25">
      <c r="B37" s="15">
        <f t="shared" si="10"/>
        <v>10</v>
      </c>
      <c r="C37" s="16" t="s">
        <v>44</v>
      </c>
      <c r="D37" s="17" t="s">
        <v>50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9"/>
    </row>
    <row r="38" spans="2:15" x14ac:dyDescent="0.25">
      <c r="B38" s="15">
        <f t="shared" si="10"/>
        <v>11</v>
      </c>
      <c r="C38" s="16" t="s">
        <v>12</v>
      </c>
      <c r="D38" s="17" t="s">
        <v>51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9"/>
    </row>
    <row r="39" spans="2:15" x14ac:dyDescent="0.25">
      <c r="B39" s="15">
        <f t="shared" si="10"/>
        <v>12</v>
      </c>
      <c r="C39" s="16" t="s">
        <v>39</v>
      </c>
      <c r="D39" s="17" t="s">
        <v>52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9"/>
    </row>
    <row r="40" spans="2:15" x14ac:dyDescent="0.25">
      <c r="B40" s="15">
        <f t="shared" si="10"/>
        <v>13</v>
      </c>
      <c r="C40" s="16" t="s">
        <v>40</v>
      </c>
      <c r="D40" s="17" t="s">
        <v>53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9"/>
    </row>
    <row r="41" spans="2:15" x14ac:dyDescent="0.25">
      <c r="B41" s="15">
        <f t="shared" si="10"/>
        <v>14</v>
      </c>
      <c r="C41" s="16" t="s">
        <v>41</v>
      </c>
      <c r="D41" s="17" t="s">
        <v>54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9"/>
    </row>
    <row r="42" spans="2:15" x14ac:dyDescent="0.25">
      <c r="B42" s="20">
        <f t="shared" si="10"/>
        <v>15</v>
      </c>
      <c r="C42" s="21" t="s">
        <v>42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2:15" x14ac:dyDescent="0.25">
      <c r="B43" s="20">
        <f t="shared" si="10"/>
        <v>16</v>
      </c>
      <c r="C43" s="21" t="s">
        <v>43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</sheetData>
  <mergeCells count="17">
    <mergeCell ref="D39:O39"/>
    <mergeCell ref="D40:O40"/>
    <mergeCell ref="D41:O41"/>
    <mergeCell ref="Q28:T28"/>
    <mergeCell ref="B25:I25"/>
    <mergeCell ref="D33:O33"/>
    <mergeCell ref="D34:O34"/>
    <mergeCell ref="D35:O35"/>
    <mergeCell ref="D36:O36"/>
    <mergeCell ref="D37:O37"/>
    <mergeCell ref="D38:O38"/>
    <mergeCell ref="B27:C27"/>
    <mergeCell ref="D28:O28"/>
    <mergeCell ref="D29:O29"/>
    <mergeCell ref="D30:O30"/>
    <mergeCell ref="D31:O31"/>
    <mergeCell ref="D32:O32"/>
  </mergeCells>
  <conditionalFormatting sqref="B30:B43 B27 D27:O27 C30:D30 C31:C43 D32:D41 B28:D29 B5:O24 B26:O26">
    <cfRule type="expression" dxfId="13" priority="2">
      <formula>$C5&lt;&gt;""</formula>
    </cfRule>
  </conditionalFormatting>
  <conditionalFormatting sqref="D31">
    <cfRule type="expression" dxfId="12" priority="1">
      <formula>$C31&lt;&gt;""</formula>
    </cfRule>
  </conditionalFormatting>
  <conditionalFormatting sqref="B25 J25:O25">
    <cfRule type="expression" dxfId="10" priority="3">
      <formula>$B25&lt;&gt;""</formula>
    </cfRule>
  </conditionalFormatting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opLeftCell="D1" zoomScale="85" zoomScaleNormal="85" workbookViewId="0">
      <selection activeCell="C8" sqref="C8"/>
    </sheetView>
  </sheetViews>
  <sheetFormatPr defaultRowHeight="15" x14ac:dyDescent="0.25"/>
  <cols>
    <col min="2" max="2" width="6.140625" customWidth="1"/>
    <col min="3" max="3" width="19" customWidth="1"/>
    <col min="4" max="4" width="13.42578125" customWidth="1"/>
    <col min="5" max="5" width="14.140625" customWidth="1"/>
    <col min="6" max="6" width="13.85546875" customWidth="1"/>
    <col min="9" max="9" width="13.5703125" customWidth="1"/>
    <col min="10" max="10" width="17.42578125" customWidth="1"/>
  </cols>
  <sheetData>
    <row r="2" spans="2:10" ht="21" x14ac:dyDescent="0.35">
      <c r="B2" s="28" t="s">
        <v>59</v>
      </c>
      <c r="H2" s="28" t="s">
        <v>60</v>
      </c>
    </row>
    <row r="3" spans="2:10" ht="30" x14ac:dyDescent="0.25">
      <c r="B3" s="27" t="s">
        <v>1</v>
      </c>
      <c r="C3" s="27" t="s">
        <v>2</v>
      </c>
      <c r="D3" s="27" t="s">
        <v>5</v>
      </c>
      <c r="E3" s="27" t="s">
        <v>7</v>
      </c>
      <c r="F3" s="27" t="s">
        <v>8</v>
      </c>
      <c r="G3" s="3"/>
      <c r="H3" s="26" t="s">
        <v>1</v>
      </c>
      <c r="I3" s="26" t="s">
        <v>8</v>
      </c>
      <c r="J3" s="26" t="s">
        <v>9</v>
      </c>
    </row>
    <row r="4" spans="2:10" x14ac:dyDescent="0.25">
      <c r="B4" s="1">
        <v>1</v>
      </c>
      <c r="C4" t="s">
        <v>15</v>
      </c>
      <c r="D4" s="1">
        <v>312654789</v>
      </c>
      <c r="E4" t="s">
        <v>63</v>
      </c>
      <c r="F4" t="s">
        <v>66</v>
      </c>
      <c r="H4" s="9">
        <v>1</v>
      </c>
      <c r="I4" s="4" t="s">
        <v>67</v>
      </c>
      <c r="J4" s="30">
        <v>4000000</v>
      </c>
    </row>
    <row r="5" spans="2:10" x14ac:dyDescent="0.25">
      <c r="B5" s="1">
        <f>IF(C5&lt;&gt;"",B4+1,"")</f>
        <v>2</v>
      </c>
      <c r="C5" t="s">
        <v>16</v>
      </c>
      <c r="D5" s="1">
        <f>D4+1</f>
        <v>312654790</v>
      </c>
      <c r="E5" t="s">
        <v>64</v>
      </c>
      <c r="F5" t="s">
        <v>67</v>
      </c>
      <c r="H5" s="9">
        <f>1+H4</f>
        <v>2</v>
      </c>
      <c r="I5" s="4" t="s">
        <v>68</v>
      </c>
      <c r="J5" s="30">
        <v>2500000</v>
      </c>
    </row>
    <row r="6" spans="2:10" x14ac:dyDescent="0.25">
      <c r="B6" s="1">
        <f t="shared" ref="B6:B24" si="0">IF(C6&lt;&gt;"",B5+1,"")</f>
        <v>3</v>
      </c>
      <c r="C6" s="29" t="s">
        <v>17</v>
      </c>
      <c r="D6" s="1">
        <f t="shared" ref="D6:D22" si="1">D5+1</f>
        <v>312654791</v>
      </c>
      <c r="E6" s="29" t="s">
        <v>65</v>
      </c>
      <c r="F6" s="29" t="s">
        <v>66</v>
      </c>
      <c r="H6" s="9">
        <f t="shared" ref="H6:H7" si="2">1+H5</f>
        <v>3</v>
      </c>
      <c r="I6" s="4" t="s">
        <v>66</v>
      </c>
      <c r="J6" s="30">
        <v>1200000</v>
      </c>
    </row>
    <row r="7" spans="2:10" x14ac:dyDescent="0.25">
      <c r="B7" s="1">
        <f t="shared" si="0"/>
        <v>4</v>
      </c>
      <c r="C7" s="29" t="s">
        <v>18</v>
      </c>
      <c r="D7" s="1">
        <f t="shared" si="1"/>
        <v>312654792</v>
      </c>
      <c r="E7" s="29" t="s">
        <v>63</v>
      </c>
      <c r="F7" s="29" t="s">
        <v>68</v>
      </c>
      <c r="H7" s="9">
        <f t="shared" si="2"/>
        <v>4</v>
      </c>
      <c r="I7" s="4" t="s">
        <v>69</v>
      </c>
      <c r="J7" s="30">
        <v>1000000</v>
      </c>
    </row>
    <row r="8" spans="2:10" x14ac:dyDescent="0.25">
      <c r="B8" s="1">
        <f t="shared" si="0"/>
        <v>5</v>
      </c>
      <c r="C8" s="29" t="s">
        <v>61</v>
      </c>
      <c r="D8" s="1">
        <f t="shared" si="1"/>
        <v>312654793</v>
      </c>
      <c r="E8" s="29" t="s">
        <v>64</v>
      </c>
      <c r="F8" s="29" t="s">
        <v>69</v>
      </c>
    </row>
    <row r="9" spans="2:10" x14ac:dyDescent="0.25">
      <c r="B9" s="1">
        <f t="shared" si="0"/>
        <v>6</v>
      </c>
      <c r="C9" s="29" t="s">
        <v>19</v>
      </c>
      <c r="D9" s="1">
        <f t="shared" si="1"/>
        <v>312654794</v>
      </c>
      <c r="E9" s="29" t="s">
        <v>64</v>
      </c>
      <c r="F9" s="29" t="s">
        <v>66</v>
      </c>
    </row>
    <row r="10" spans="2:10" x14ac:dyDescent="0.25">
      <c r="B10" s="1">
        <f t="shared" si="0"/>
        <v>7</v>
      </c>
      <c r="C10" s="29" t="s">
        <v>20</v>
      </c>
      <c r="D10" s="1">
        <f t="shared" si="1"/>
        <v>312654795</v>
      </c>
      <c r="E10" s="29" t="s">
        <v>65</v>
      </c>
      <c r="F10" s="29" t="s">
        <v>69</v>
      </c>
    </row>
    <row r="11" spans="2:10" x14ac:dyDescent="0.25">
      <c r="B11" s="1">
        <f t="shared" si="0"/>
        <v>8</v>
      </c>
      <c r="C11" s="29" t="s">
        <v>21</v>
      </c>
      <c r="D11" s="1">
        <f t="shared" si="1"/>
        <v>312654796</v>
      </c>
      <c r="E11" s="29" t="s">
        <v>63</v>
      </c>
      <c r="F11" s="29" t="s">
        <v>66</v>
      </c>
    </row>
    <row r="12" spans="2:10" x14ac:dyDescent="0.25">
      <c r="B12" s="1">
        <f t="shared" si="0"/>
        <v>9</v>
      </c>
      <c r="C12" s="29" t="s">
        <v>22</v>
      </c>
      <c r="D12" s="1">
        <f t="shared" si="1"/>
        <v>312654797</v>
      </c>
      <c r="E12" s="29" t="s">
        <v>64</v>
      </c>
      <c r="F12" s="29" t="s">
        <v>66</v>
      </c>
    </row>
    <row r="13" spans="2:10" x14ac:dyDescent="0.25">
      <c r="B13" s="1">
        <f t="shared" si="0"/>
        <v>10</v>
      </c>
      <c r="C13" s="29" t="s">
        <v>23</v>
      </c>
      <c r="D13" s="1">
        <f t="shared" si="1"/>
        <v>312654798</v>
      </c>
      <c r="E13" s="29" t="s">
        <v>64</v>
      </c>
      <c r="F13" s="29" t="s">
        <v>66</v>
      </c>
    </row>
    <row r="14" spans="2:10" x14ac:dyDescent="0.25">
      <c r="B14" s="1">
        <f t="shared" si="0"/>
        <v>11</v>
      </c>
      <c r="C14" s="29" t="s">
        <v>62</v>
      </c>
      <c r="D14" s="1">
        <f t="shared" si="1"/>
        <v>312654799</v>
      </c>
      <c r="E14" s="29" t="s">
        <v>65</v>
      </c>
      <c r="F14" s="29" t="s">
        <v>66</v>
      </c>
    </row>
    <row r="15" spans="2:10" x14ac:dyDescent="0.25">
      <c r="B15" s="1">
        <f t="shared" si="0"/>
        <v>12</v>
      </c>
      <c r="C15" s="29" t="s">
        <v>24</v>
      </c>
      <c r="D15" s="1">
        <f t="shared" si="1"/>
        <v>312654800</v>
      </c>
      <c r="E15" s="29" t="s">
        <v>65</v>
      </c>
      <c r="F15" s="29" t="s">
        <v>69</v>
      </c>
    </row>
    <row r="16" spans="2:10" x14ac:dyDescent="0.25">
      <c r="B16" s="1">
        <f t="shared" si="0"/>
        <v>13</v>
      </c>
      <c r="C16" s="29" t="s">
        <v>25</v>
      </c>
      <c r="D16" s="1">
        <f t="shared" si="1"/>
        <v>312654801</v>
      </c>
      <c r="E16" s="29" t="s">
        <v>63</v>
      </c>
      <c r="F16" s="29" t="s">
        <v>69</v>
      </c>
    </row>
    <row r="17" spans="2:6" x14ac:dyDescent="0.25">
      <c r="B17" s="1">
        <f t="shared" si="0"/>
        <v>14</v>
      </c>
      <c r="C17" s="29" t="s">
        <v>26</v>
      </c>
      <c r="D17" s="1">
        <f t="shared" si="1"/>
        <v>312654802</v>
      </c>
      <c r="E17" s="29" t="s">
        <v>65</v>
      </c>
      <c r="F17" s="29" t="s">
        <v>69</v>
      </c>
    </row>
    <row r="18" spans="2:6" x14ac:dyDescent="0.25">
      <c r="B18" s="1">
        <f t="shared" si="0"/>
        <v>15</v>
      </c>
      <c r="C18" s="29" t="s">
        <v>27</v>
      </c>
      <c r="D18" s="1">
        <f t="shared" si="1"/>
        <v>312654803</v>
      </c>
      <c r="E18" s="29" t="s">
        <v>64</v>
      </c>
      <c r="F18" s="29" t="s">
        <v>66</v>
      </c>
    </row>
    <row r="19" spans="2:6" x14ac:dyDescent="0.25">
      <c r="B19" s="1">
        <f t="shared" si="0"/>
        <v>16</v>
      </c>
      <c r="C19" s="29" t="s">
        <v>28</v>
      </c>
      <c r="D19" s="1">
        <f t="shared" si="1"/>
        <v>312654804</v>
      </c>
      <c r="E19" s="29" t="s">
        <v>65</v>
      </c>
      <c r="F19" s="29" t="s">
        <v>69</v>
      </c>
    </row>
    <row r="20" spans="2:6" x14ac:dyDescent="0.25">
      <c r="B20" s="1">
        <f t="shared" si="0"/>
        <v>17</v>
      </c>
      <c r="C20" s="29" t="s">
        <v>29</v>
      </c>
      <c r="D20" s="1">
        <f t="shared" si="1"/>
        <v>312654805</v>
      </c>
      <c r="E20" s="29" t="s">
        <v>65</v>
      </c>
      <c r="F20" s="29" t="s">
        <v>66</v>
      </c>
    </row>
    <row r="21" spans="2:6" x14ac:dyDescent="0.25">
      <c r="B21" s="1">
        <f t="shared" si="0"/>
        <v>18</v>
      </c>
      <c r="C21" s="29" t="s">
        <v>30</v>
      </c>
      <c r="D21" s="1">
        <f t="shared" si="1"/>
        <v>312654806</v>
      </c>
      <c r="E21" s="29" t="s">
        <v>64</v>
      </c>
      <c r="F21" s="29" t="s">
        <v>69</v>
      </c>
    </row>
    <row r="22" spans="2:6" x14ac:dyDescent="0.25">
      <c r="B22" s="1">
        <f t="shared" si="0"/>
        <v>19</v>
      </c>
      <c r="C22" s="29" t="s">
        <v>31</v>
      </c>
      <c r="D22" s="1">
        <f t="shared" si="1"/>
        <v>312654807</v>
      </c>
      <c r="E22" s="29" t="s">
        <v>65</v>
      </c>
      <c r="F22" s="29" t="s">
        <v>66</v>
      </c>
    </row>
    <row r="23" spans="2:6" x14ac:dyDescent="0.25">
      <c r="B23" s="1">
        <f t="shared" si="0"/>
        <v>20</v>
      </c>
      <c r="C23" s="29" t="s">
        <v>32</v>
      </c>
      <c r="D23" s="1">
        <f>D22+1</f>
        <v>312654808</v>
      </c>
      <c r="E23" s="29" t="s">
        <v>65</v>
      </c>
      <c r="F23" s="29" t="s">
        <v>69</v>
      </c>
    </row>
    <row r="24" spans="2:6" x14ac:dyDescent="0.25">
      <c r="B24" s="1" t="str">
        <f t="shared" si="0"/>
        <v/>
      </c>
    </row>
  </sheetData>
  <conditionalFormatting sqref="B4:F24">
    <cfRule type="expression" dxfId="11" priority="1">
      <formula>$B4&lt;&gt;""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</vt:lpstr>
      <vt:lpstr>Data Staff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Prasetiyo</dc:creator>
  <cp:lastModifiedBy>Prasetiyo</cp:lastModifiedBy>
  <dcterms:created xsi:type="dcterms:W3CDTF">2020-05-26T02:28:42Z</dcterms:created>
  <dcterms:modified xsi:type="dcterms:W3CDTF">2020-05-26T03:46:07Z</dcterms:modified>
</cp:coreProperties>
</file>