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LATIHAN 1" sheetId="2" r:id="rId1"/>
    <sheet name="LATIHAN 2" sheetId="3" r:id="rId2"/>
    <sheet name="LATIHAN 3" sheetId="1" r:id="rId3"/>
    <sheet name="LATIHAN 4" sheetId="4" r:id="rId4"/>
    <sheet name="LATIHAN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5" l="1"/>
  <c r="B3" i="5" l="1"/>
  <c r="E9" i="4"/>
  <c r="F9" i="4"/>
  <c r="E10" i="4"/>
  <c r="F10" i="4"/>
  <c r="E11" i="4"/>
  <c r="F11" i="4"/>
  <c r="E12" i="4"/>
  <c r="F12" i="4"/>
  <c r="E13" i="4"/>
  <c r="F13" i="4"/>
  <c r="H4" i="1" l="1"/>
  <c r="H5" i="1"/>
  <c r="D8" i="1" l="1"/>
  <c r="D7" i="1"/>
  <c r="D6" i="1"/>
  <c r="D5" i="1"/>
  <c r="D4" i="1"/>
  <c r="B2" i="3" l="1"/>
  <c r="K6" i="3"/>
  <c r="K8" i="3"/>
  <c r="K9" i="3"/>
  <c r="K10" i="3"/>
  <c r="K11" i="3"/>
  <c r="K12" i="3"/>
  <c r="K13" i="3"/>
  <c r="K14" i="3"/>
  <c r="K5" i="3"/>
  <c r="I14" i="3"/>
  <c r="H14" i="3"/>
  <c r="G14" i="3"/>
  <c r="F14" i="3"/>
  <c r="J14" i="3" s="1"/>
  <c r="I13" i="3"/>
  <c r="H13" i="3"/>
  <c r="G13" i="3"/>
  <c r="F13" i="3"/>
  <c r="J13" i="3" s="1"/>
  <c r="I12" i="3"/>
  <c r="H12" i="3"/>
  <c r="G12" i="3"/>
  <c r="F12" i="3"/>
  <c r="J12" i="3" s="1"/>
  <c r="I11" i="3"/>
  <c r="H11" i="3"/>
  <c r="G11" i="3"/>
  <c r="F11" i="3"/>
  <c r="J11" i="3" s="1"/>
  <c r="I10" i="3"/>
  <c r="H10" i="3"/>
  <c r="G10" i="3"/>
  <c r="F10" i="3"/>
  <c r="J10" i="3" s="1"/>
  <c r="I9" i="3"/>
  <c r="H9" i="3"/>
  <c r="G9" i="3"/>
  <c r="F9" i="3"/>
  <c r="J9" i="3" s="1"/>
  <c r="I8" i="3"/>
  <c r="H8" i="3"/>
  <c r="G8" i="3"/>
  <c r="F8" i="3"/>
  <c r="J8" i="3" s="1"/>
  <c r="I7" i="3"/>
  <c r="H7" i="3"/>
  <c r="K7" i="3" s="1"/>
  <c r="G7" i="3"/>
  <c r="F7" i="3"/>
  <c r="J7" i="3" s="1"/>
  <c r="I6" i="3"/>
  <c r="H6" i="3"/>
  <c r="G6" i="3"/>
  <c r="F6" i="3"/>
  <c r="J6" i="3" s="1"/>
  <c r="I5" i="3"/>
  <c r="H5" i="3"/>
  <c r="G5" i="3"/>
  <c r="F5" i="3"/>
  <c r="J5" i="3" s="1"/>
  <c r="H7" i="2" l="1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/>
  <c r="J12" i="2" s="1"/>
  <c r="H13" i="2"/>
  <c r="I13" i="2" s="1"/>
  <c r="J13" i="2" s="1"/>
  <c r="H14" i="2"/>
  <c r="I14" i="2" s="1"/>
  <c r="J14" i="2" s="1"/>
  <c r="H19" i="2"/>
  <c r="H6" i="2"/>
  <c r="I6" i="2" s="1"/>
  <c r="J6" i="2" s="1"/>
  <c r="D3" i="2"/>
  <c r="H15" i="2" l="1"/>
  <c r="I15" i="2" s="1"/>
  <c r="J15" i="2" s="1"/>
  <c r="H17" i="2"/>
  <c r="I17" i="2" s="1"/>
  <c r="J17" i="2" s="1"/>
  <c r="J19" i="2"/>
  <c r="I19" i="2"/>
  <c r="H18" i="2"/>
  <c r="H16" i="2"/>
  <c r="I18" i="2" l="1"/>
  <c r="J18" i="2" s="1"/>
  <c r="I16" i="2"/>
  <c r="J16" i="2" s="1"/>
  <c r="I5" i="1" l="1"/>
  <c r="I6" i="1"/>
  <c r="I7" i="1"/>
  <c r="I8" i="1"/>
  <c r="I4" i="1"/>
  <c r="C4" i="1"/>
  <c r="E4" i="1"/>
  <c r="F4" i="1"/>
  <c r="G4" i="1" l="1"/>
  <c r="J4" i="1" s="1"/>
  <c r="C5" i="1"/>
  <c r="C6" i="1"/>
  <c r="C7" i="1"/>
  <c r="C8" i="1"/>
  <c r="F5" i="1"/>
  <c r="F6" i="1"/>
  <c r="F7" i="1"/>
  <c r="F8" i="1"/>
  <c r="E5" i="1"/>
  <c r="E6" i="1"/>
  <c r="E7" i="1"/>
  <c r="E8" i="1"/>
  <c r="H8" i="1" l="1"/>
  <c r="G8" i="1"/>
  <c r="H6" i="1"/>
  <c r="G6" i="1"/>
  <c r="H7" i="1"/>
  <c r="G7" i="1"/>
  <c r="G5" i="1"/>
  <c r="J6" i="1" l="1"/>
  <c r="J8" i="1"/>
  <c r="J5" i="1"/>
  <c r="J7" i="1"/>
  <c r="J12" i="1" l="1"/>
  <c r="J13" i="1"/>
  <c r="J10" i="1"/>
  <c r="J9" i="1"/>
  <c r="J11" i="1"/>
</calcChain>
</file>

<file path=xl/comments1.xml><?xml version="1.0" encoding="utf-8"?>
<comments xmlns="http://schemas.openxmlformats.org/spreadsheetml/2006/main">
  <authors>
    <author>Yoshoprasetyo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Menggunakan fungsi =NOW()
yaitu menetapkan tanggal dengan waktu komputer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G3
Jangan lupa di F4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Total = Jumlah Lusin * 12 * Harga Satuan.
=(F6*J4)*G6
Jangan lupa F4 untuk menggunci G4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Discount = Total*Disc
(H6*J3)
Jangan lupa F4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Total bayar = Total - Discount
H6-I6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Penjumlahan dari Total
=SUM(H6:H14)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Yoshoprasetyo:
Discount dari total penjualan*15%
=H15*J3
Jangan lupa F4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Mencari total terendah
=MIN(H6:H14)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Mencari nilai tertinggi
=MAX(H6:H14)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Mencari nilai rata-rata
=AVERAGE(H6:H14)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Mencari Total Data
=COUNT(H6:H14)</t>
        </r>
      </text>
    </comment>
  </commentList>
</comments>
</file>

<file path=xl/comments2.xml><?xml version="1.0" encoding="utf-8"?>
<comments xmlns="http://schemas.openxmlformats.org/spreadsheetml/2006/main">
  <authors>
    <author>Yoshoprasetyo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Yoshoprasetyo:</t>
        </r>
        <r>
          <rPr>
            <sz val="9"/>
            <color indexed="81"/>
            <rFont val="Tahoma"/>
            <family val="2"/>
          </rPr>
          <t xml:space="preserve">
TABLE INDUK</t>
        </r>
      </text>
    </comment>
  </commentList>
</comments>
</file>

<file path=xl/sharedStrings.xml><?xml version="1.0" encoding="utf-8"?>
<sst xmlns="http://schemas.openxmlformats.org/spreadsheetml/2006/main" count="138" uniqueCount="122">
  <si>
    <t>JL. MERPATI NO. 56 JAKARTA PUSAT</t>
  </si>
  <si>
    <t>KODE JUAL</t>
  </si>
  <si>
    <t>NAMA BARANG</t>
  </si>
  <si>
    <t>KODE JUMLAH</t>
  </si>
  <si>
    <t>JUMLAH BARANG</t>
  </si>
  <si>
    <t>HARGA BARANG</t>
  </si>
  <si>
    <t>TOTAL HARGA</t>
  </si>
  <si>
    <t>PEMBELI</t>
  </si>
  <si>
    <t>TOTAL BAYAR</t>
  </si>
  <si>
    <t>KY/TK1</t>
  </si>
  <si>
    <t>PL/TK3</t>
  </si>
  <si>
    <t>KY/TK2</t>
  </si>
  <si>
    <t>AL/TK4</t>
  </si>
  <si>
    <t>RT/TK2</t>
  </si>
  <si>
    <t>AA</t>
  </si>
  <si>
    <t>AB</t>
  </si>
  <si>
    <t>AD</t>
  </si>
  <si>
    <t>AC</t>
  </si>
  <si>
    <t>JUMLAH TOTAL BAYAR</t>
  </si>
  <si>
    <t>RATA-RATA TOTAL BAYAR</t>
  </si>
  <si>
    <t>TERTINGGI TOTAL BAYAR</t>
  </si>
  <si>
    <t>TERENDAH TOTAL BAYAR</t>
  </si>
  <si>
    <t>JUMLAH DATA</t>
  </si>
  <si>
    <t>TABEL DATA 1</t>
  </si>
  <si>
    <t>DISKON HARGA</t>
  </si>
  <si>
    <t>RT</t>
  </si>
  <si>
    <t>KY</t>
  </si>
  <si>
    <t>PL</t>
  </si>
  <si>
    <t>AL</t>
  </si>
  <si>
    <t>KURSI</t>
  </si>
  <si>
    <t>MEJA</t>
  </si>
  <si>
    <t>GELAS</t>
  </si>
  <si>
    <t>PIRING</t>
  </si>
  <si>
    <t>TABEL DATA 2</t>
  </si>
  <si>
    <t>TABEL DATA 3</t>
  </si>
  <si>
    <t>TK1</t>
  </si>
  <si>
    <t>TK2</t>
  </si>
  <si>
    <t>TK3</t>
  </si>
  <si>
    <t>TK4</t>
  </si>
  <si>
    <t>TOKO SINAR</t>
  </si>
  <si>
    <t>TOKO JAYA</t>
  </si>
  <si>
    <t>TOKO INDAH</t>
  </si>
  <si>
    <t>DAFTAR PENJUALAN BAJU KAOS</t>
  </si>
  <si>
    <t>No</t>
  </si>
  <si>
    <t>Merek Baju</t>
  </si>
  <si>
    <t>Jumlah (Lusin)</t>
  </si>
  <si>
    <t>Harga Satuan</t>
  </si>
  <si>
    <t>Total</t>
  </si>
  <si>
    <t>Discont</t>
  </si>
  <si>
    <t>Total bayar</t>
  </si>
  <si>
    <t>Peter Says Denim</t>
  </si>
  <si>
    <t>Total Penjualan</t>
  </si>
  <si>
    <t>Harga Terendah</t>
  </si>
  <si>
    <t>Harga Tertinggi</t>
  </si>
  <si>
    <t>Harga Rata-rata</t>
  </si>
  <si>
    <t>Jumlah Data</t>
  </si>
  <si>
    <t>Disc                                     =</t>
  </si>
  <si>
    <t>1 Lusin                               =</t>
  </si>
  <si>
    <t>No. Karyawan</t>
  </si>
  <si>
    <t>Nama Karyawan</t>
  </si>
  <si>
    <t>Tgl Masuk</t>
  </si>
  <si>
    <t>Kode P/L</t>
  </si>
  <si>
    <t>Kode Kary.</t>
  </si>
  <si>
    <t>Kode G/J/P/D</t>
  </si>
  <si>
    <t>Tahun Lahir</t>
  </si>
  <si>
    <t>Jenis Kelamin</t>
  </si>
  <si>
    <t>Status</t>
  </si>
  <si>
    <t>P/001/J/1975</t>
  </si>
  <si>
    <t>RIRIN HASTI</t>
  </si>
  <si>
    <t>BUDI SAPUTRA</t>
  </si>
  <si>
    <t>AGUS ERIANTO</t>
  </si>
  <si>
    <t>L/008/D/1967</t>
  </si>
  <si>
    <t>MUHAMMAD FAJAR</t>
  </si>
  <si>
    <t>L/010/G/1981</t>
  </si>
  <si>
    <t>ZUL IKHSAN</t>
  </si>
  <si>
    <t>P/006/J/1979</t>
  </si>
  <si>
    <t>KIKI AMALIA</t>
  </si>
  <si>
    <t>L/005/D/1957</t>
  </si>
  <si>
    <t>RUDI KUSWANDI</t>
  </si>
  <si>
    <t>P/009/G/1977</t>
  </si>
  <si>
    <t>FEBRI ASWIRA PUTRI</t>
  </si>
  <si>
    <t>P/003/G/1955</t>
  </si>
  <si>
    <t>YULIA ASTRI</t>
  </si>
  <si>
    <t>M/004/P/1968</t>
  </si>
  <si>
    <t>RIDHO SETIAWAN</t>
  </si>
  <si>
    <t>DISTRO " Y O S H O "</t>
  </si>
  <si>
    <t>PT. YOSHO SEJAHTERA</t>
  </si>
  <si>
    <t>L/002/B/1982</t>
  </si>
  <si>
    <t>L/007/B/1983</t>
  </si>
  <si>
    <t>APLIKASI PERKANTORAN</t>
  </si>
  <si>
    <t>Rip Curl</t>
  </si>
  <si>
    <t>Kid Rock</t>
  </si>
  <si>
    <t>Screamus</t>
  </si>
  <si>
    <t>Rock man</t>
  </si>
  <si>
    <t>Airplane Systm</t>
  </si>
  <si>
    <t>Black ID</t>
  </si>
  <si>
    <t>Brainware</t>
  </si>
  <si>
    <t>Dreambird artwear</t>
  </si>
  <si>
    <t>TOKO HARAPA</t>
  </si>
  <si>
    <t>Tunjangan</t>
  </si>
  <si>
    <t>Masa Kerja</t>
  </si>
  <si>
    <t>TUNJANGAN YANG DI DAPAT BERDASARKAN GAJI POKOK DAN MASA KERJA MENGGUNAKAN FUNGSI IF AND DAN IF OR</t>
  </si>
  <si>
    <t>Gaji Pokok</t>
  </si>
  <si>
    <t>JANUARI</t>
  </si>
  <si>
    <t>FEBRUARI</t>
  </si>
  <si>
    <t>MARET</t>
  </si>
  <si>
    <t>APRIL</t>
  </si>
  <si>
    <t>MEI</t>
  </si>
  <si>
    <t>JUNI</t>
  </si>
  <si>
    <t>PENJUALAN MOTOR YAMAHA DEALER YOSHO TAHUN 2017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</si>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</sst>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[$-421]dd\ mmmm\ yyyy;@"/>
    <numFmt numFmtId="165" formatCode="[$-F800]dddd\,\ mmmm\ dd\,\ yyyy"/>
    <numFmt numFmtId="166" formatCode="&quot;Rp&quot;#,##0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41" fontId="1" fillId="5" borderId="1" xfId="1" applyFont="1" applyFill="1" applyBorder="1" applyAlignment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164" fontId="0" fillId="5" borderId="1" xfId="0" applyNumberFormat="1" applyFill="1" applyBorder="1"/>
    <xf numFmtId="0" fontId="0" fillId="5" borderId="1" xfId="2" applyNumberFormat="1" applyFont="1" applyFill="1" applyBorder="1" applyAlignment="1">
      <alignment horizontal="center"/>
    </xf>
    <xf numFmtId="42" fontId="0" fillId="5" borderId="1" xfId="2" applyFont="1" applyFill="1" applyBorder="1"/>
    <xf numFmtId="0" fontId="0" fillId="5" borderId="1" xfId="0" applyFill="1" applyBorder="1" applyAlignment="1">
      <alignment vertical="top"/>
    </xf>
    <xf numFmtId="0" fontId="0" fillId="5" borderId="1" xfId="0" applyNumberFormat="1" applyFill="1" applyBorder="1" applyAlignment="1">
      <alignment vertical="top"/>
    </xf>
    <xf numFmtId="14" fontId="0" fillId="3" borderId="0" xfId="0" applyNumberFormat="1" applyFill="1" applyAlignment="1">
      <alignment horizontal="center" vertical="top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0" xfId="0" applyFill="1" applyAlignment="1"/>
    <xf numFmtId="0" fontId="11" fillId="6" borderId="0" xfId="0" applyFont="1" applyFill="1" applyAlignment="1">
      <alignment horizontal="center"/>
    </xf>
    <xf numFmtId="0" fontId="12" fillId="3" borderId="0" xfId="0" applyFont="1" applyFill="1" applyAlignment="1"/>
    <xf numFmtId="0" fontId="12" fillId="3" borderId="0" xfId="0" applyFont="1" applyFill="1"/>
    <xf numFmtId="0" fontId="0" fillId="5" borderId="1" xfId="2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42" fontId="0" fillId="9" borderId="1" xfId="0" applyNumberFormat="1" applyFill="1" applyBorder="1"/>
    <xf numFmtId="42" fontId="0" fillId="5" borderId="1" xfId="1" applyNumberFormat="1" applyFont="1" applyFill="1" applyBorder="1"/>
    <xf numFmtId="42" fontId="1" fillId="5" borderId="1" xfId="1" applyNumberFormat="1" applyFont="1" applyFill="1" applyBorder="1"/>
    <xf numFmtId="42" fontId="1" fillId="5" borderId="1" xfId="1" applyNumberFormat="1" applyFont="1" applyFill="1" applyBorder="1" applyAlignment="1"/>
    <xf numFmtId="166" fontId="0" fillId="5" borderId="1" xfId="1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5" borderId="1" xfId="2" applyNumberFormat="1" applyFon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164" fontId="0" fillId="3" borderId="1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1" xfId="0" applyFill="1" applyBorder="1"/>
    <xf numFmtId="0" fontId="0" fillId="11" borderId="1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10" borderId="7" xfId="0" applyFill="1" applyBorder="1"/>
    <xf numFmtId="0" fontId="0" fillId="10" borderId="1" xfId="0" applyFill="1" applyBorder="1"/>
    <xf numFmtId="0" fontId="0" fillId="12" borderId="7" xfId="0" applyFill="1" applyBorder="1"/>
    <xf numFmtId="0" fontId="0" fillId="12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0" borderId="6" xfId="0" applyFill="1" applyBorder="1"/>
    <xf numFmtId="0" fontId="0" fillId="10" borderId="2" xfId="0" applyFill="1" applyBorder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TRANSPORTASI YANG MELEWATI JALAN RAYA DARI SOLO-PURWODADI BULAN JANUARI - JUNI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'LATIHAN 5'!$B$4:$B$9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5'!$C$4:$C$9</c:f>
              <c:numCache>
                <c:formatCode>General</c:formatCode>
                <c:ptCount val="6"/>
                <c:pt idx="0">
                  <c:v>1400</c:v>
                </c:pt>
                <c:pt idx="1">
                  <c:v>1350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B-4473-A3CA-80F5D8A09EDB}"/>
            </c:ext>
          </c:extLst>
        </c:ser>
        <c:ser>
          <c:idx val="1"/>
          <c:order val="1"/>
          <c:tx>
            <c:v>MOTOR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'LATIHAN 5'!$B$4:$B$9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5'!$D$4:$D$9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2500</c:v>
                </c:pt>
                <c:pt idx="3">
                  <c:v>3000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B-4473-A3CA-80F5D8A09EDB}"/>
            </c:ext>
          </c:extLst>
        </c:ser>
        <c:ser>
          <c:idx val="2"/>
          <c:order val="2"/>
          <c:tx>
            <c:v>MOBIL PRIBADI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'LATIHAN 5'!$B$4:$B$9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5'!$E$4:$E$9</c:f>
              <c:numCache>
                <c:formatCode>General</c:formatCode>
                <c:ptCount val="6"/>
                <c:pt idx="0">
                  <c:v>1500</c:v>
                </c:pt>
                <c:pt idx="1">
                  <c:v>1350</c:v>
                </c:pt>
                <c:pt idx="2">
                  <c:v>1270</c:v>
                </c:pt>
                <c:pt idx="3">
                  <c:v>1400</c:v>
                </c:pt>
                <c:pt idx="4">
                  <c:v>1300</c:v>
                </c:pt>
                <c:pt idx="5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B-4473-A3CA-80F5D8A09EDB}"/>
            </c:ext>
          </c:extLst>
        </c:ser>
        <c:ser>
          <c:idx val="3"/>
          <c:order val="3"/>
          <c:tx>
            <c:v>MOBIL ANGKOT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'LATIHAN 5'!$B$4:$B$9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5'!$F$4:$F$9</c:f>
              <c:numCache>
                <c:formatCode>General</c:formatCode>
                <c:ptCount val="6"/>
                <c:pt idx="0">
                  <c:v>2400</c:v>
                </c:pt>
                <c:pt idx="1">
                  <c:v>3000</c:v>
                </c:pt>
                <c:pt idx="2">
                  <c:v>2500</c:v>
                </c:pt>
                <c:pt idx="3">
                  <c:v>2700</c:v>
                </c:pt>
                <c:pt idx="4">
                  <c:v>2100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B-4473-A3CA-80F5D8A09EDB}"/>
            </c:ext>
          </c:extLst>
        </c:ser>
        <c:ser>
          <c:idx val="4"/>
          <c:order val="4"/>
          <c:tx>
            <c:v>LAIN-LAIN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'LATIHAN 5'!$B$4:$B$9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5'!$G$4:$G$9</c:f>
              <c:numCache>
                <c:formatCode>General</c:formatCode>
                <c:ptCount val="6"/>
                <c:pt idx="0">
                  <c:v>300</c:v>
                </c:pt>
                <c:pt idx="1">
                  <c:v>210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B-4473-A3CA-80F5D8A0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37310848"/>
        <c:axId val="227668928"/>
      </c:barChart>
      <c:catAx>
        <c:axId val="33731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7668928"/>
        <c:crosses val="autoZero"/>
        <c:auto val="1"/>
        <c:lblAlgn val="ctr"/>
        <c:lblOffset val="100"/>
        <c:noMultiLvlLbl val="0"/>
      </c:catAx>
      <c:valAx>
        <c:axId val="22766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73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PENJUALAN MOTOR YAMAHA DEALER YOSHO TAHUN 21O7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4-4E21-BB78-5E60395E6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4-4E21-BB78-5E60395E6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4-4E21-BB78-5E60395E6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7B4-4E21-BB78-5E60395E6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7B4-4E21-BB78-5E60395E6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7B4-4E21-BB78-5E60395E6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47B4-4E21-BB78-5E60395E6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7B4-4E21-BB78-5E60395E6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47B4-4E21-BB78-5E60395E6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47B4-4E21-BB78-5E60395E63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47B4-4E21-BB78-5E60395E63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47B4-4E21-BB78-5E60395E6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'LATIHAN 5'!$B$22:$B$33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'LATIHAN 5'!$C$22:$C$33</c:f>
              <c:numCache>
                <c:formatCode>General</c:formatCode>
                <c:ptCount val="12"/>
                <c:pt idx="0">
                  <c:v>360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  <c:pt idx="4">
                  <c:v>340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A-4D44-A25B-017F63B1F8F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47B4-4E21-BB78-5E60395E6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47B4-4E21-BB78-5E60395E6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47B4-4E21-BB78-5E60395E6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47B4-4E21-BB78-5E60395E6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47B4-4E21-BB78-5E60395E6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47B4-4E21-BB78-5E60395E6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47B4-4E21-BB78-5E60395E6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47B4-4E21-BB78-5E60395E6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47B4-4E21-BB78-5E60395E6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47B4-4E21-BB78-5E60395E63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47B4-4E21-BB78-5E60395E63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47B4-4E21-BB78-5E60395E6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'LATIHAN 5'!$B$22:$B$33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'LATIHAN 5'!$D$22:$D$33</c:f>
              <c:numCache>
                <c:formatCode>General</c:formatCode>
                <c:ptCount val="12"/>
                <c:pt idx="0">
                  <c:v>450</c:v>
                </c:pt>
                <c:pt idx="1">
                  <c:v>450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600</c:v>
                </c:pt>
                <c:pt idx="6">
                  <c:v>360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340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A-4D44-A25B-017F63B1F8F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1-47B4-4E21-BB78-5E60395E6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3-47B4-4E21-BB78-5E60395E6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5-47B4-4E21-BB78-5E60395E6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7-47B4-4E21-BB78-5E60395E6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9-47B4-4E21-BB78-5E60395E6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B-47B4-4E21-BB78-5E60395E6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D-47B4-4E21-BB78-5E60395E6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F-47B4-4E21-BB78-5E60395E6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1-47B4-4E21-BB78-5E60395E6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3-47B4-4E21-BB78-5E60395E63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5-47B4-4E21-BB78-5E60395E63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7-47B4-4E21-BB78-5E60395E6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'LATIHAN 5'!$B$22:$B$33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'LATIHAN 5'!$E$22:$E$33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360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340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A-4D44-A25B-017F63B1F8F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9-47B4-4E21-BB78-5E60395E6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B-47B4-4E21-BB78-5E60395E6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D-47B4-4E21-BB78-5E60395E6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F-47B4-4E21-BB78-5E60395E6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1-47B4-4E21-BB78-5E60395E6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3-47B4-4E21-BB78-5E60395E6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5-47B4-4E21-BB78-5E60395E6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7-47B4-4E21-BB78-5E60395E6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9-47B4-4E21-BB78-5E60395E6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B-47B4-4E21-BB78-5E60395E63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D-47B4-4E21-BB78-5E60395E63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F-47B4-4E21-BB78-5E60395E6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'LATIHAN 5'!$B$22:$B$33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'LATIHAN 5'!$F$22:$F$33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  <c:pt idx="3">
                  <c:v>600</c:v>
                </c:pt>
                <c:pt idx="4">
                  <c:v>360</c:v>
                </c:pt>
                <c:pt idx="5">
                  <c:v>400</c:v>
                </c:pt>
                <c:pt idx="6">
                  <c:v>500</c:v>
                </c:pt>
                <c:pt idx="7">
                  <c:v>360</c:v>
                </c:pt>
                <c:pt idx="8">
                  <c:v>400</c:v>
                </c:pt>
                <c:pt idx="9">
                  <c:v>500</c:v>
                </c:pt>
                <c:pt idx="10">
                  <c:v>300</c:v>
                </c:pt>
                <c:pt idx="11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A-4D44-A25B-017F63B1F8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TRANSPORTASI YANG MELEWATI JALAN RAYA SOLO - PURWODADI BULAN JANUARI - JUNI 2O18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BUS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'LATIHAN 5'!$B$43:$B$48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5'!$C$43:$C$48</c:f>
              <c:numCache>
                <c:formatCode>General</c:formatCode>
                <c:ptCount val="6"/>
                <c:pt idx="0">
                  <c:v>1400</c:v>
                </c:pt>
                <c:pt idx="1">
                  <c:v>1350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B06-A4B6-394AEAB0FA3C}"/>
            </c:ext>
          </c:extLst>
        </c:ser>
        <c:ser>
          <c:idx val="1"/>
          <c:order val="1"/>
          <c:tx>
            <c:v>MOTOR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'LATIHAN 5'!$B$43:$B$48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5'!$D$43:$D$48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2500</c:v>
                </c:pt>
                <c:pt idx="3">
                  <c:v>3000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8-4B06-A4B6-394AEAB0FA3C}"/>
            </c:ext>
          </c:extLst>
        </c:ser>
        <c:ser>
          <c:idx val="2"/>
          <c:order val="2"/>
          <c:tx>
            <c:v>MOBIL PRIBADI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'LATIHAN 5'!$B$43:$B$48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5'!$E$43:$E$48</c:f>
              <c:numCache>
                <c:formatCode>General</c:formatCode>
                <c:ptCount val="6"/>
                <c:pt idx="0">
                  <c:v>1500</c:v>
                </c:pt>
                <c:pt idx="1">
                  <c:v>1350</c:v>
                </c:pt>
                <c:pt idx="2">
                  <c:v>1270</c:v>
                </c:pt>
                <c:pt idx="3">
                  <c:v>1400</c:v>
                </c:pt>
                <c:pt idx="4">
                  <c:v>1300</c:v>
                </c:pt>
                <c:pt idx="5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8-4B06-A4B6-394AEAB0FA3C}"/>
            </c:ext>
          </c:extLst>
        </c:ser>
        <c:ser>
          <c:idx val="3"/>
          <c:order val="3"/>
          <c:tx>
            <c:v>MOBIL ANGKOT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'LATIHAN 5'!$B$43:$B$48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5'!$F$43:$F$48</c:f>
              <c:numCache>
                <c:formatCode>General</c:formatCode>
                <c:ptCount val="6"/>
                <c:pt idx="0">
                  <c:v>2400</c:v>
                </c:pt>
                <c:pt idx="1">
                  <c:v>3000</c:v>
                </c:pt>
                <c:pt idx="2">
                  <c:v>2500</c:v>
                </c:pt>
                <c:pt idx="3">
                  <c:v>2700</c:v>
                </c:pt>
                <c:pt idx="4">
                  <c:v>2100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8-4B06-A4B6-394AEAB0FA3C}"/>
            </c:ext>
          </c:extLst>
        </c:ser>
        <c:ser>
          <c:idx val="4"/>
          <c:order val="4"/>
          <c:tx>
            <c:v>LAIN-LAIN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'LATIHAN 5'!$B$43:$B$48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'LATIHAN 5'!$G$43:$G$48</c:f>
              <c:numCache>
                <c:formatCode>General</c:formatCode>
                <c:ptCount val="6"/>
                <c:pt idx="0">
                  <c:v>300</c:v>
                </c:pt>
                <c:pt idx="1">
                  <c:v>210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8-4B06-A4B6-394AEAB0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766112"/>
        <c:axId val="219174928"/>
        <c:axId val="0"/>
      </c:bar3DChart>
      <c:catAx>
        <c:axId val="29976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9174928"/>
        <c:crosses val="autoZero"/>
        <c:auto val="1"/>
        <c:lblAlgn val="ctr"/>
        <c:lblOffset val="100"/>
        <c:noMultiLvlLbl val="0"/>
      </c:catAx>
      <c:valAx>
        <c:axId val="2191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97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147637</xdr:rowOff>
    </xdr:from>
    <xdr:to>
      <xdr:col>15</xdr:col>
      <xdr:colOff>571500</xdr:colOff>
      <xdr:row>13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46B80-1960-46B6-A356-407900D5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417512</xdr:colOff>
      <xdr:row>18</xdr:row>
      <xdr:rowOff>176211</xdr:rowOff>
    </xdr:from>
    <xdr:to>
      <xdr:col>16</xdr:col>
      <xdr:colOff>342900</xdr:colOff>
      <xdr:row>35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4CF6-1D96-4A82-BF08-0773EA84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39</xdr:row>
      <xdr:rowOff>85725</xdr:rowOff>
    </xdr:from>
    <xdr:to>
      <xdr:col>16</xdr:col>
      <xdr:colOff>38100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19F43-80F4-4B60-9A23-A1531C5B0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21"/>
  <sheetViews>
    <sheetView showGridLines="0" tabSelected="1" zoomScale="78" zoomScaleNormal="78" workbookViewId="0">
      <selection activeCell="Q8" sqref="Q8"/>
    </sheetView>
  </sheetViews>
  <sheetFormatPr defaultRowHeight="15" x14ac:dyDescent="0.25"/>
  <cols>
    <col min="5" max="5" width="22.28515625" customWidth="1"/>
    <col min="6" max="6" width="10.7109375" customWidth="1"/>
    <col min="7" max="7" width="28.5703125" customWidth="1"/>
    <col min="8" max="8" width="21.42578125" customWidth="1"/>
    <col min="9" max="9" width="21.5703125" customWidth="1"/>
    <col min="10" max="10" width="16.85546875" customWidth="1"/>
  </cols>
  <sheetData>
    <row r="1" spans="4:10" ht="66" customHeight="1" x14ac:dyDescent="0.35">
      <c r="D1" s="37" t="s">
        <v>42</v>
      </c>
      <c r="E1" s="38"/>
      <c r="F1" s="38"/>
      <c r="G1" s="38"/>
      <c r="H1" s="38"/>
      <c r="I1" s="38"/>
      <c r="J1" s="38"/>
    </row>
    <row r="2" spans="4:10" ht="30.75" customHeight="1" x14ac:dyDescent="0.25">
      <c r="D2" s="39" t="s">
        <v>85</v>
      </c>
      <c r="E2" s="39"/>
      <c r="F2" s="39"/>
      <c r="G2" s="39"/>
      <c r="H2" s="39"/>
      <c r="I2" s="39"/>
      <c r="J2" s="39"/>
    </row>
    <row r="3" spans="4:10" x14ac:dyDescent="0.25">
      <c r="D3" s="40">
        <f ca="1">NOW()</f>
        <v>43121.970880671295</v>
      </c>
      <c r="E3" s="40"/>
      <c r="F3" s="40"/>
      <c r="G3" s="40"/>
      <c r="H3" s="40"/>
      <c r="I3" s="18" t="s">
        <v>56</v>
      </c>
      <c r="J3" s="19">
        <v>0.15</v>
      </c>
    </row>
    <row r="4" spans="4:10" x14ac:dyDescent="0.25">
      <c r="D4" s="40"/>
      <c r="E4" s="40"/>
      <c r="F4" s="40"/>
      <c r="G4" s="40"/>
      <c r="H4" s="40"/>
      <c r="I4" s="18" t="s">
        <v>57</v>
      </c>
      <c r="J4" s="18">
        <v>12</v>
      </c>
    </row>
    <row r="5" spans="4:10" ht="35.25" customHeight="1" x14ac:dyDescent="0.25">
      <c r="D5" s="2" t="s">
        <v>43</v>
      </c>
      <c r="E5" s="2" t="s">
        <v>44</v>
      </c>
      <c r="F5" s="11" t="s">
        <v>45</v>
      </c>
      <c r="G5" s="2" t="s">
        <v>46</v>
      </c>
      <c r="H5" s="2" t="s">
        <v>47</v>
      </c>
      <c r="I5" s="2" t="s">
        <v>48</v>
      </c>
      <c r="J5" s="2" t="s">
        <v>49</v>
      </c>
    </row>
    <row r="6" spans="4:10" x14ac:dyDescent="0.25">
      <c r="D6" s="13">
        <v>1</v>
      </c>
      <c r="E6" s="24" t="s">
        <v>50</v>
      </c>
      <c r="F6" s="13">
        <v>12</v>
      </c>
      <c r="G6" s="14">
        <v>125000</v>
      </c>
      <c r="H6" s="14">
        <f>(F6*$J$4)*G6</f>
        <v>18000000</v>
      </c>
      <c r="I6" s="14">
        <f>(H6*$J$3)</f>
        <v>2700000</v>
      </c>
      <c r="J6" s="14">
        <f>H6-I6</f>
        <v>15300000</v>
      </c>
    </row>
    <row r="7" spans="4:10" x14ac:dyDescent="0.25">
      <c r="D7" s="13">
        <v>2</v>
      </c>
      <c r="E7" s="24" t="s">
        <v>90</v>
      </c>
      <c r="F7" s="13">
        <v>10</v>
      </c>
      <c r="G7" s="14">
        <v>80000</v>
      </c>
      <c r="H7" s="14">
        <f t="shared" ref="H7:H14" si="0">(F7*$J$4)*G7</f>
        <v>9600000</v>
      </c>
      <c r="I7" s="14">
        <f t="shared" ref="I7:I14" si="1">(H7*$J$3)</f>
        <v>1440000</v>
      </c>
      <c r="J7" s="14">
        <f t="shared" ref="J7:J14" si="2">H7-I7</f>
        <v>8160000</v>
      </c>
    </row>
    <row r="8" spans="4:10" x14ac:dyDescent="0.25">
      <c r="D8" s="13">
        <v>3</v>
      </c>
      <c r="E8" s="24" t="s">
        <v>91</v>
      </c>
      <c r="F8" s="13">
        <v>13</v>
      </c>
      <c r="G8" s="14">
        <v>95000</v>
      </c>
      <c r="H8" s="14">
        <f t="shared" si="0"/>
        <v>14820000</v>
      </c>
      <c r="I8" s="14">
        <f t="shared" si="1"/>
        <v>2223000</v>
      </c>
      <c r="J8" s="14">
        <f t="shared" si="2"/>
        <v>12597000</v>
      </c>
    </row>
    <row r="9" spans="4:10" x14ac:dyDescent="0.25">
      <c r="D9" s="13">
        <v>4</v>
      </c>
      <c r="E9" s="24" t="s">
        <v>92</v>
      </c>
      <c r="F9" s="13">
        <v>10</v>
      </c>
      <c r="G9" s="14">
        <v>135000</v>
      </c>
      <c r="H9" s="14">
        <f t="shared" si="0"/>
        <v>16200000</v>
      </c>
      <c r="I9" s="14">
        <f t="shared" si="1"/>
        <v>2430000</v>
      </c>
      <c r="J9" s="14">
        <f t="shared" si="2"/>
        <v>13770000</v>
      </c>
    </row>
    <row r="10" spans="4:10" x14ac:dyDescent="0.25">
      <c r="D10" s="13">
        <v>5</v>
      </c>
      <c r="E10" s="24" t="s">
        <v>93</v>
      </c>
      <c r="F10" s="13">
        <v>9</v>
      </c>
      <c r="G10" s="14">
        <v>100000</v>
      </c>
      <c r="H10" s="14">
        <f t="shared" si="0"/>
        <v>10800000</v>
      </c>
      <c r="I10" s="14">
        <f t="shared" si="1"/>
        <v>1620000</v>
      </c>
      <c r="J10" s="14">
        <f t="shared" si="2"/>
        <v>9180000</v>
      </c>
    </row>
    <row r="11" spans="4:10" x14ac:dyDescent="0.25">
      <c r="D11" s="13">
        <v>6</v>
      </c>
      <c r="E11" s="24" t="s">
        <v>94</v>
      </c>
      <c r="F11" s="13">
        <v>8</v>
      </c>
      <c r="G11" s="14">
        <v>120000</v>
      </c>
      <c r="H11" s="14">
        <f t="shared" si="0"/>
        <v>11520000</v>
      </c>
      <c r="I11" s="14">
        <f t="shared" si="1"/>
        <v>1728000</v>
      </c>
      <c r="J11" s="14">
        <f t="shared" si="2"/>
        <v>9792000</v>
      </c>
    </row>
    <row r="12" spans="4:10" x14ac:dyDescent="0.25">
      <c r="D12" s="13">
        <v>7</v>
      </c>
      <c r="E12" s="24" t="s">
        <v>95</v>
      </c>
      <c r="F12" s="13">
        <v>11</v>
      </c>
      <c r="G12" s="14">
        <v>98000</v>
      </c>
      <c r="H12" s="14">
        <f t="shared" si="0"/>
        <v>12936000</v>
      </c>
      <c r="I12" s="14">
        <f t="shared" si="1"/>
        <v>1940400</v>
      </c>
      <c r="J12" s="14">
        <f t="shared" si="2"/>
        <v>10995600</v>
      </c>
    </row>
    <row r="13" spans="4:10" x14ac:dyDescent="0.25">
      <c r="D13" s="13">
        <v>8</v>
      </c>
      <c r="E13" s="24" t="s">
        <v>96</v>
      </c>
      <c r="F13" s="13">
        <v>7</v>
      </c>
      <c r="G13" s="14">
        <v>95000</v>
      </c>
      <c r="H13" s="14">
        <f t="shared" si="0"/>
        <v>7980000</v>
      </c>
      <c r="I13" s="14">
        <f t="shared" si="1"/>
        <v>1197000</v>
      </c>
      <c r="J13" s="14">
        <f t="shared" si="2"/>
        <v>6783000</v>
      </c>
    </row>
    <row r="14" spans="4:10" x14ac:dyDescent="0.25">
      <c r="D14" s="13">
        <v>9</v>
      </c>
      <c r="E14" s="24" t="s">
        <v>97</v>
      </c>
      <c r="F14" s="13">
        <v>12</v>
      </c>
      <c r="G14" s="14">
        <v>110000</v>
      </c>
      <c r="H14" s="14">
        <f t="shared" si="0"/>
        <v>15840000</v>
      </c>
      <c r="I14" s="14">
        <f t="shared" si="1"/>
        <v>2376000</v>
      </c>
      <c r="J14" s="14">
        <f t="shared" si="2"/>
        <v>13464000</v>
      </c>
    </row>
    <row r="15" spans="4:10" x14ac:dyDescent="0.25">
      <c r="D15" s="35" t="s">
        <v>51</v>
      </c>
      <c r="E15" s="35"/>
      <c r="F15" s="35"/>
      <c r="G15" s="35"/>
      <c r="H15" s="14">
        <f>SUM(H6:H14)</f>
        <v>117696000</v>
      </c>
      <c r="I15" s="14">
        <f>H15*$J$3</f>
        <v>17654400</v>
      </c>
      <c r="J15" s="14">
        <f>H15-I15</f>
        <v>100041600</v>
      </c>
    </row>
    <row r="16" spans="4:10" x14ac:dyDescent="0.25">
      <c r="D16" s="35" t="s">
        <v>52</v>
      </c>
      <c r="E16" s="35"/>
      <c r="F16" s="35"/>
      <c r="G16" s="35"/>
      <c r="H16" s="14">
        <f>MIN(H6:H14)</f>
        <v>7980000</v>
      </c>
      <c r="I16" s="14">
        <f t="shared" ref="I16:I18" si="3">H16*$J$3</f>
        <v>1197000</v>
      </c>
      <c r="J16" s="14">
        <f>H16-I16</f>
        <v>6783000</v>
      </c>
    </row>
    <row r="17" spans="3:11" x14ac:dyDescent="0.25">
      <c r="D17" s="35" t="s">
        <v>53</v>
      </c>
      <c r="E17" s="35"/>
      <c r="F17" s="35"/>
      <c r="G17" s="35"/>
      <c r="H17" s="14">
        <f>MAX(H6:H14)</f>
        <v>18000000</v>
      </c>
      <c r="I17" s="14">
        <f t="shared" si="3"/>
        <v>2700000</v>
      </c>
      <c r="J17" s="14">
        <f>H17-I17</f>
        <v>15300000</v>
      </c>
    </row>
    <row r="18" spans="3:11" x14ac:dyDescent="0.25">
      <c r="D18" s="35" t="s">
        <v>54</v>
      </c>
      <c r="E18" s="35"/>
      <c r="F18" s="35"/>
      <c r="G18" s="35"/>
      <c r="H18" s="14">
        <f>AVERAGE(H6:H14)</f>
        <v>13077333.333333334</v>
      </c>
      <c r="I18" s="14">
        <f t="shared" si="3"/>
        <v>1961600</v>
      </c>
      <c r="J18" s="14">
        <f>H18-I18</f>
        <v>11115733.333333334</v>
      </c>
    </row>
    <row r="19" spans="3:11" x14ac:dyDescent="0.25">
      <c r="D19" s="36" t="s">
        <v>55</v>
      </c>
      <c r="E19" s="36"/>
      <c r="F19" s="36"/>
      <c r="G19" s="36"/>
      <c r="H19" s="15">
        <f>COUNT(H6:H14)</f>
        <v>9</v>
      </c>
      <c r="I19" s="15">
        <f>COUNT(I6:I14)</f>
        <v>9</v>
      </c>
      <c r="J19" s="16">
        <f>COUNT(J6:J14)</f>
        <v>9</v>
      </c>
    </row>
    <row r="21" spans="3:11" x14ac:dyDescent="0.25">
      <c r="C21" s="10"/>
      <c r="D21" s="10"/>
      <c r="E21" s="10"/>
      <c r="F21" s="10"/>
      <c r="G21" s="10"/>
      <c r="H21" s="10"/>
      <c r="I21" s="10"/>
      <c r="J21" s="10"/>
      <c r="K21" s="10"/>
    </row>
  </sheetData>
  <mergeCells count="8">
    <mergeCell ref="D18:G18"/>
    <mergeCell ref="D19:G19"/>
    <mergeCell ref="D1:J1"/>
    <mergeCell ref="D2:J2"/>
    <mergeCell ref="D3:H4"/>
    <mergeCell ref="D15:G15"/>
    <mergeCell ref="D16:G16"/>
    <mergeCell ref="D17:G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>
      <selection activeCell="H18" sqref="H18"/>
    </sheetView>
  </sheetViews>
  <sheetFormatPr defaultRowHeight="15" x14ac:dyDescent="0.25"/>
  <cols>
    <col min="2" max="2" width="4.42578125" customWidth="1"/>
    <col min="3" max="3" width="19.7109375" customWidth="1"/>
    <col min="4" max="4" width="22.42578125" customWidth="1"/>
    <col min="5" max="5" width="27.7109375" customWidth="1"/>
    <col min="6" max="6" width="14.42578125" customWidth="1"/>
    <col min="7" max="7" width="12.7109375" customWidth="1"/>
    <col min="8" max="8" width="19.5703125" customWidth="1"/>
    <col min="9" max="9" width="18.7109375" customWidth="1"/>
    <col min="10" max="10" width="16" customWidth="1"/>
    <col min="11" max="11" width="17.5703125" customWidth="1"/>
  </cols>
  <sheetData>
    <row r="1" spans="2:11" ht="36" customHeight="1" x14ac:dyDescent="0.25"/>
    <row r="2" spans="2:11" ht="30.75" customHeight="1" x14ac:dyDescent="0.25">
      <c r="B2" s="41">
        <f ca="1">NOW()</f>
        <v>43121.970880671295</v>
      </c>
      <c r="C2" s="41"/>
      <c r="D2" s="10"/>
      <c r="E2" s="42" t="s">
        <v>89</v>
      </c>
      <c r="F2" s="42"/>
      <c r="G2" s="42"/>
      <c r="H2" s="42"/>
      <c r="I2" s="10"/>
      <c r="J2" s="10"/>
      <c r="K2" s="10"/>
    </row>
    <row r="4" spans="2:11" ht="27" customHeight="1" x14ac:dyDescent="0.25">
      <c r="B4" s="2" t="s">
        <v>43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63</v>
      </c>
      <c r="I4" s="2" t="s">
        <v>64</v>
      </c>
      <c r="J4" s="2" t="s">
        <v>65</v>
      </c>
      <c r="K4" s="2" t="s">
        <v>66</v>
      </c>
    </row>
    <row r="5" spans="2:11" x14ac:dyDescent="0.25">
      <c r="B5" s="8">
        <v>1</v>
      </c>
      <c r="C5" s="9" t="s">
        <v>67</v>
      </c>
      <c r="D5" s="5" t="s">
        <v>68</v>
      </c>
      <c r="E5" s="12">
        <v>36747</v>
      </c>
      <c r="F5" s="8" t="str">
        <f>LEFT(C5,1)</f>
        <v>P</v>
      </c>
      <c r="G5" s="8" t="str">
        <f>MID(C5,3,3)</f>
        <v>001</v>
      </c>
      <c r="H5" s="8" t="str">
        <f>MID(C5,7,1)</f>
        <v>J</v>
      </c>
      <c r="I5" s="8" t="str">
        <f>RIGHT(C5,4)</f>
        <v>1975</v>
      </c>
      <c r="J5" s="8" t="str">
        <f>IF(F5="L","Laki-laki", IF(F5="P","Perempuan","waria"))</f>
        <v>Perempuan</v>
      </c>
      <c r="K5" s="8" t="str">
        <f>IF(H5="J","Janda",IF(H5="G","Gadis",IF(H5="B","Bujang",IF(H5="D","Duda","waria"))))</f>
        <v>Janda</v>
      </c>
    </row>
    <row r="6" spans="2:11" x14ac:dyDescent="0.25">
      <c r="B6" s="8">
        <v>2</v>
      </c>
      <c r="C6" s="9" t="s">
        <v>87</v>
      </c>
      <c r="D6" s="5" t="s">
        <v>69</v>
      </c>
      <c r="E6" s="12">
        <v>37079</v>
      </c>
      <c r="F6" s="8" t="str">
        <f t="shared" ref="F6:F14" si="0">LEFT(C6,1)</f>
        <v>L</v>
      </c>
      <c r="G6" s="8" t="str">
        <f t="shared" ref="G6:G14" si="1">MID(C6,3,3)</f>
        <v>002</v>
      </c>
      <c r="H6" s="8" t="str">
        <f t="shared" ref="H6:H14" si="2">MID(C6,7,1)</f>
        <v>B</v>
      </c>
      <c r="I6" s="8" t="str">
        <f t="shared" ref="I6:I14" si="3">RIGHT(C6,4)</f>
        <v>1982</v>
      </c>
      <c r="J6" s="8" t="str">
        <f t="shared" ref="J6:J14" si="4">IF(F6="L","Laki-laki", IF(F6="P","Perempuan","waria"))</f>
        <v>Laki-laki</v>
      </c>
      <c r="K6" s="8" t="str">
        <f t="shared" ref="K6:K14" si="5">IF(H6="J","Janda",IF(H6="G","Gadis",IF(H6="B","Bujang",IF(H6="D","Duda","waria"))))</f>
        <v>Bujang</v>
      </c>
    </row>
    <row r="7" spans="2:11" x14ac:dyDescent="0.25">
      <c r="B7" s="8">
        <v>3</v>
      </c>
      <c r="C7" s="9" t="s">
        <v>88</v>
      </c>
      <c r="D7" s="5" t="s">
        <v>70</v>
      </c>
      <c r="E7" s="12">
        <v>38962</v>
      </c>
      <c r="F7" s="8" t="str">
        <f t="shared" si="0"/>
        <v>L</v>
      </c>
      <c r="G7" s="8" t="str">
        <f t="shared" si="1"/>
        <v>007</v>
      </c>
      <c r="H7" s="8" t="str">
        <f t="shared" si="2"/>
        <v>B</v>
      </c>
      <c r="I7" s="8" t="str">
        <f t="shared" si="3"/>
        <v>1983</v>
      </c>
      <c r="J7" s="8" t="str">
        <f t="shared" si="4"/>
        <v>Laki-laki</v>
      </c>
      <c r="K7" s="8" t="str">
        <f t="shared" si="5"/>
        <v>Bujang</v>
      </c>
    </row>
    <row r="8" spans="2:11" x14ac:dyDescent="0.25">
      <c r="B8" s="8">
        <v>4</v>
      </c>
      <c r="C8" s="9" t="s">
        <v>71</v>
      </c>
      <c r="D8" s="5" t="s">
        <v>72</v>
      </c>
      <c r="E8" s="12">
        <v>39337</v>
      </c>
      <c r="F8" s="8" t="str">
        <f t="shared" si="0"/>
        <v>L</v>
      </c>
      <c r="G8" s="8" t="str">
        <f t="shared" si="1"/>
        <v>008</v>
      </c>
      <c r="H8" s="8" t="str">
        <f t="shared" si="2"/>
        <v>D</v>
      </c>
      <c r="I8" s="8" t="str">
        <f t="shared" si="3"/>
        <v>1967</v>
      </c>
      <c r="J8" s="8" t="str">
        <f t="shared" si="4"/>
        <v>Laki-laki</v>
      </c>
      <c r="K8" s="8" t="str">
        <f t="shared" si="5"/>
        <v>Duda</v>
      </c>
    </row>
    <row r="9" spans="2:11" x14ac:dyDescent="0.25">
      <c r="B9" s="8">
        <v>5</v>
      </c>
      <c r="C9" s="9" t="s">
        <v>73</v>
      </c>
      <c r="D9" s="5" t="s">
        <v>74</v>
      </c>
      <c r="E9" s="12">
        <v>39578</v>
      </c>
      <c r="F9" s="8" t="str">
        <f t="shared" si="0"/>
        <v>L</v>
      </c>
      <c r="G9" s="8" t="str">
        <f t="shared" si="1"/>
        <v>010</v>
      </c>
      <c r="H9" s="8" t="str">
        <f t="shared" si="2"/>
        <v>G</v>
      </c>
      <c r="I9" s="8" t="str">
        <f t="shared" si="3"/>
        <v>1981</v>
      </c>
      <c r="J9" s="8" t="str">
        <f t="shared" si="4"/>
        <v>Laki-laki</v>
      </c>
      <c r="K9" s="8" t="str">
        <f t="shared" si="5"/>
        <v>Gadis</v>
      </c>
    </row>
    <row r="10" spans="2:11" x14ac:dyDescent="0.25">
      <c r="B10" s="8">
        <v>6</v>
      </c>
      <c r="C10" s="9" t="s">
        <v>75</v>
      </c>
      <c r="D10" s="5" t="s">
        <v>76</v>
      </c>
      <c r="E10" s="12">
        <v>38636</v>
      </c>
      <c r="F10" s="8" t="str">
        <f t="shared" si="0"/>
        <v>P</v>
      </c>
      <c r="G10" s="8" t="str">
        <f t="shared" si="1"/>
        <v>006</v>
      </c>
      <c r="H10" s="8" t="str">
        <f t="shared" si="2"/>
        <v>J</v>
      </c>
      <c r="I10" s="8" t="str">
        <f t="shared" si="3"/>
        <v>1979</v>
      </c>
      <c r="J10" s="8" t="str">
        <f t="shared" si="4"/>
        <v>Perempuan</v>
      </c>
      <c r="K10" s="8" t="str">
        <f t="shared" si="5"/>
        <v>Janda</v>
      </c>
    </row>
    <row r="11" spans="2:11" x14ac:dyDescent="0.25">
      <c r="B11" s="8">
        <v>7</v>
      </c>
      <c r="C11" s="9" t="s">
        <v>77</v>
      </c>
      <c r="D11" s="5" t="s">
        <v>78</v>
      </c>
      <c r="E11" s="12">
        <v>38303</v>
      </c>
      <c r="F11" s="8" t="str">
        <f t="shared" si="0"/>
        <v>L</v>
      </c>
      <c r="G11" s="8" t="str">
        <f t="shared" si="1"/>
        <v>005</v>
      </c>
      <c r="H11" s="8" t="str">
        <f t="shared" si="2"/>
        <v>D</v>
      </c>
      <c r="I11" s="8" t="str">
        <f t="shared" si="3"/>
        <v>1957</v>
      </c>
      <c r="J11" s="8" t="str">
        <f t="shared" si="4"/>
        <v>Laki-laki</v>
      </c>
      <c r="K11" s="8" t="str">
        <f t="shared" si="5"/>
        <v>Duda</v>
      </c>
    </row>
    <row r="12" spans="2:11" x14ac:dyDescent="0.25">
      <c r="B12" s="8">
        <v>8</v>
      </c>
      <c r="C12" s="9" t="s">
        <v>79</v>
      </c>
      <c r="D12" s="5" t="s">
        <v>80</v>
      </c>
      <c r="E12" s="12">
        <v>39429</v>
      </c>
      <c r="F12" s="8" t="str">
        <f t="shared" si="0"/>
        <v>P</v>
      </c>
      <c r="G12" s="8" t="str">
        <f t="shared" si="1"/>
        <v>009</v>
      </c>
      <c r="H12" s="8" t="str">
        <f t="shared" si="2"/>
        <v>G</v>
      </c>
      <c r="I12" s="8" t="str">
        <f t="shared" si="3"/>
        <v>1977</v>
      </c>
      <c r="J12" s="8" t="str">
        <f t="shared" si="4"/>
        <v>Perempuan</v>
      </c>
      <c r="K12" s="8" t="str">
        <f t="shared" si="5"/>
        <v>Gadis</v>
      </c>
    </row>
    <row r="13" spans="2:11" x14ac:dyDescent="0.25">
      <c r="B13" s="8">
        <v>9</v>
      </c>
      <c r="C13" s="9" t="s">
        <v>81</v>
      </c>
      <c r="D13" s="5" t="s">
        <v>82</v>
      </c>
      <c r="E13" s="12">
        <v>37583</v>
      </c>
      <c r="F13" s="8" t="str">
        <f t="shared" si="0"/>
        <v>P</v>
      </c>
      <c r="G13" s="8" t="str">
        <f t="shared" si="1"/>
        <v>003</v>
      </c>
      <c r="H13" s="8" t="str">
        <f t="shared" si="2"/>
        <v>G</v>
      </c>
      <c r="I13" s="8" t="str">
        <f t="shared" si="3"/>
        <v>1955</v>
      </c>
      <c r="J13" s="8" t="str">
        <f t="shared" si="4"/>
        <v>Perempuan</v>
      </c>
      <c r="K13" s="8" t="str">
        <f t="shared" si="5"/>
        <v>Gadis</v>
      </c>
    </row>
    <row r="14" spans="2:11" x14ac:dyDescent="0.25">
      <c r="B14" s="8">
        <v>10</v>
      </c>
      <c r="C14" s="9" t="s">
        <v>83</v>
      </c>
      <c r="D14" s="5" t="s">
        <v>84</v>
      </c>
      <c r="E14" s="12">
        <v>37879</v>
      </c>
      <c r="F14" s="8" t="str">
        <f t="shared" si="0"/>
        <v>M</v>
      </c>
      <c r="G14" s="8" t="str">
        <f t="shared" si="1"/>
        <v>004</v>
      </c>
      <c r="H14" s="8" t="str">
        <f t="shared" si="2"/>
        <v>P</v>
      </c>
      <c r="I14" s="8" t="str">
        <f t="shared" si="3"/>
        <v>1968</v>
      </c>
      <c r="J14" s="8" t="str">
        <f t="shared" si="4"/>
        <v>waria</v>
      </c>
      <c r="K14" s="8" t="str">
        <f t="shared" si="5"/>
        <v>waria</v>
      </c>
    </row>
    <row r="16" spans="2:11" x14ac:dyDescent="0.25">
      <c r="B16" s="10"/>
      <c r="C16" s="17"/>
      <c r="D16" s="10"/>
      <c r="E16" s="10"/>
      <c r="F16" s="10"/>
      <c r="G16" s="10"/>
      <c r="H16" s="10"/>
      <c r="I16" s="10"/>
      <c r="J16" s="10"/>
      <c r="K16" s="10"/>
    </row>
  </sheetData>
  <mergeCells count="2">
    <mergeCell ref="B2:C2"/>
    <mergeCell ref="E2:H2"/>
  </mergeCells>
  <conditionalFormatting sqref="G5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showGridLines="0" topLeftCell="A2" zoomScale="80" zoomScaleNormal="80" workbookViewId="0">
      <selection activeCell="C4" sqref="C4"/>
    </sheetView>
  </sheetViews>
  <sheetFormatPr defaultRowHeight="15" x14ac:dyDescent="0.25"/>
  <cols>
    <col min="2" max="2" width="24.42578125" customWidth="1"/>
    <col min="3" max="3" width="18.28515625" customWidth="1"/>
    <col min="4" max="4" width="16.42578125" customWidth="1"/>
    <col min="5" max="5" width="19.5703125" customWidth="1"/>
    <col min="6" max="6" width="20.85546875" customWidth="1"/>
    <col min="7" max="7" width="18.28515625" customWidth="1"/>
    <col min="8" max="8" width="22" customWidth="1"/>
    <col min="9" max="9" width="17.42578125" customWidth="1"/>
    <col min="10" max="10" width="23.42578125" customWidth="1"/>
  </cols>
  <sheetData>
    <row r="1" spans="1:17" ht="54.75" customHeight="1" x14ac:dyDescent="0.4">
      <c r="A1" s="10"/>
      <c r="B1" s="43" t="s">
        <v>86</v>
      </c>
      <c r="C1" s="44"/>
      <c r="D1" s="44"/>
      <c r="E1" s="44"/>
      <c r="F1" s="44"/>
      <c r="G1" s="44"/>
      <c r="H1" s="44"/>
      <c r="I1" s="44"/>
      <c r="J1" s="44"/>
      <c r="K1" s="20"/>
      <c r="L1" s="22"/>
      <c r="M1" s="22"/>
      <c r="N1" s="22"/>
      <c r="O1" s="22"/>
      <c r="P1" s="1"/>
      <c r="Q1" s="1"/>
    </row>
    <row r="2" spans="1:17" ht="40.5" customHeight="1" x14ac:dyDescent="0.25">
      <c r="A2" s="10"/>
      <c r="B2" s="45" t="s">
        <v>0</v>
      </c>
      <c r="C2" s="46"/>
      <c r="D2" s="46"/>
      <c r="E2" s="46"/>
      <c r="F2" s="46"/>
      <c r="G2" s="46"/>
      <c r="H2" s="46"/>
      <c r="I2" s="46"/>
      <c r="J2" s="46"/>
      <c r="K2" s="20"/>
      <c r="L2" s="22"/>
      <c r="M2" s="22"/>
      <c r="N2" s="22"/>
      <c r="O2" s="22"/>
      <c r="P2" s="1"/>
      <c r="Q2" s="1"/>
    </row>
    <row r="3" spans="1:17" ht="33.75" customHeight="1" x14ac:dyDescent="0.25">
      <c r="A3" s="10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24</v>
      </c>
      <c r="I3" s="2" t="s">
        <v>7</v>
      </c>
      <c r="J3" s="2" t="s">
        <v>8</v>
      </c>
      <c r="K3" s="10"/>
      <c r="L3" s="23"/>
      <c r="M3" s="23"/>
      <c r="N3" s="23"/>
      <c r="O3" s="23"/>
    </row>
    <row r="4" spans="1:17" x14ac:dyDescent="0.25">
      <c r="A4" s="10"/>
      <c r="B4" s="5" t="s">
        <v>9</v>
      </c>
      <c r="C4" s="5" t="str">
        <f>VLOOKUP(LEFT(B4,2), $B$17:$D$20, 2,0)</f>
        <v>MEJA</v>
      </c>
      <c r="D4" s="5" t="str">
        <f>G16</f>
        <v>AA</v>
      </c>
      <c r="E4" s="5">
        <f>HLOOKUP(D4, $G$16:$J$18, 2,0)</f>
        <v>10</v>
      </c>
      <c r="F4" s="30">
        <f>HLOOKUP(D4, $G$16:$J$18, 3,0)</f>
        <v>1000</v>
      </c>
      <c r="G4" s="30">
        <f>E4*F4</f>
        <v>10000</v>
      </c>
      <c r="H4" s="30">
        <f>VLOOKUP(LEFT(B4,2), $B$17:$D$20, 3,0)*E4</f>
        <v>2000</v>
      </c>
      <c r="I4" s="8" t="str">
        <f>HLOOKUP(RIGHT(B4,3), $C$24:$F$25, 2,0)</f>
        <v>TOKO SINAR</v>
      </c>
      <c r="J4" s="30">
        <f>G4-H4</f>
        <v>8000</v>
      </c>
      <c r="K4" s="10"/>
      <c r="L4" s="23"/>
      <c r="M4" s="23"/>
      <c r="N4" s="23"/>
      <c r="O4" s="23"/>
    </row>
    <row r="5" spans="1:17" x14ac:dyDescent="0.25">
      <c r="A5" s="10"/>
      <c r="B5" s="5" t="s">
        <v>10</v>
      </c>
      <c r="C5" s="5" t="str">
        <f t="shared" ref="C5:C8" si="0">VLOOKUP(LEFT(B5,2), $B$17:$D$20, 2,0)</f>
        <v>GELAS</v>
      </c>
      <c r="D5" s="5" t="str">
        <f>H16</f>
        <v>AB</v>
      </c>
      <c r="E5" s="5">
        <f t="shared" ref="E5:E8" si="1">HLOOKUP(D5, $G$16:$J$18, 2,0)</f>
        <v>15</v>
      </c>
      <c r="F5" s="30">
        <f t="shared" ref="F5:F8" si="2">HLOOKUP(D5, $G$16:$J$18, 3,0)</f>
        <v>2000</v>
      </c>
      <c r="G5" s="30">
        <f t="shared" ref="G5:G8" si="3">E5*F5</f>
        <v>30000</v>
      </c>
      <c r="H5" s="30">
        <f t="shared" ref="H5:H8" si="4">VLOOKUP(LEFT(B5,2), $B$17:$D$20, 3,0)*E5</f>
        <v>4500</v>
      </c>
      <c r="I5" s="8" t="str">
        <f t="shared" ref="I5:I8" si="5">HLOOKUP(RIGHT(B5,3), $C$24:$F$25, 2,0)</f>
        <v>TOKO HARAPA</v>
      </c>
      <c r="J5" s="30">
        <f t="shared" ref="J5:J8" si="6">G5-H5</f>
        <v>25500</v>
      </c>
      <c r="K5" s="10"/>
      <c r="L5" s="23"/>
      <c r="M5" s="23"/>
      <c r="N5" s="23"/>
      <c r="O5" s="23"/>
    </row>
    <row r="6" spans="1:17" x14ac:dyDescent="0.25">
      <c r="A6" s="10"/>
      <c r="B6" s="5" t="s">
        <v>11</v>
      </c>
      <c r="C6" s="5" t="str">
        <f t="shared" si="0"/>
        <v>MEJA</v>
      </c>
      <c r="D6" s="5" t="str">
        <f>I16</f>
        <v>AD</v>
      </c>
      <c r="E6" s="5">
        <f t="shared" si="1"/>
        <v>13</v>
      </c>
      <c r="F6" s="30">
        <f t="shared" si="2"/>
        <v>4000</v>
      </c>
      <c r="G6" s="30">
        <f t="shared" si="3"/>
        <v>52000</v>
      </c>
      <c r="H6" s="30">
        <f t="shared" si="4"/>
        <v>2600</v>
      </c>
      <c r="I6" s="8" t="str">
        <f t="shared" si="5"/>
        <v>TOKO JAYA</v>
      </c>
      <c r="J6" s="30">
        <f t="shared" si="6"/>
        <v>49400</v>
      </c>
      <c r="K6" s="10"/>
      <c r="L6" s="23"/>
      <c r="M6" s="23"/>
      <c r="N6" s="23"/>
      <c r="O6" s="23"/>
    </row>
    <row r="7" spans="1:17" x14ac:dyDescent="0.25">
      <c r="A7" s="10"/>
      <c r="B7" s="5" t="s">
        <v>12</v>
      </c>
      <c r="C7" s="5" t="str">
        <f t="shared" si="0"/>
        <v>PIRING</v>
      </c>
      <c r="D7" s="5" t="str">
        <f>J16</f>
        <v>AC</v>
      </c>
      <c r="E7" s="5">
        <f t="shared" si="1"/>
        <v>12</v>
      </c>
      <c r="F7" s="30">
        <f t="shared" si="2"/>
        <v>3000</v>
      </c>
      <c r="G7" s="30">
        <f t="shared" si="3"/>
        <v>36000</v>
      </c>
      <c r="H7" s="30">
        <f t="shared" si="4"/>
        <v>4800</v>
      </c>
      <c r="I7" s="8" t="str">
        <f t="shared" si="5"/>
        <v>TOKO INDAH</v>
      </c>
      <c r="J7" s="30">
        <f t="shared" si="6"/>
        <v>31200</v>
      </c>
      <c r="K7" s="10"/>
      <c r="L7" s="23"/>
      <c r="M7" s="23"/>
      <c r="N7" s="23"/>
      <c r="O7" s="23"/>
    </row>
    <row r="8" spans="1:17" x14ac:dyDescent="0.25">
      <c r="A8" s="10"/>
      <c r="B8" s="5" t="s">
        <v>13</v>
      </c>
      <c r="C8" s="5" t="str">
        <f t="shared" si="0"/>
        <v>KURSI</v>
      </c>
      <c r="D8" s="5" t="str">
        <f>G16</f>
        <v>AA</v>
      </c>
      <c r="E8" s="5">
        <f t="shared" si="1"/>
        <v>10</v>
      </c>
      <c r="F8" s="30">
        <f t="shared" si="2"/>
        <v>1000</v>
      </c>
      <c r="G8" s="30">
        <f t="shared" si="3"/>
        <v>10000</v>
      </c>
      <c r="H8" s="30">
        <f t="shared" si="4"/>
        <v>1000</v>
      </c>
      <c r="I8" s="8" t="str">
        <f t="shared" si="5"/>
        <v>TOKO JAYA</v>
      </c>
      <c r="J8" s="30">
        <f t="shared" si="6"/>
        <v>9000</v>
      </c>
      <c r="K8" s="10"/>
      <c r="L8" s="23"/>
      <c r="M8" s="23"/>
      <c r="N8" s="23"/>
      <c r="O8" s="23"/>
    </row>
    <row r="9" spans="1:17" x14ac:dyDescent="0.25">
      <c r="A9" s="10"/>
      <c r="B9" s="47" t="s">
        <v>18</v>
      </c>
      <c r="C9" s="48"/>
      <c r="D9" s="48"/>
      <c r="E9" s="48"/>
      <c r="F9" s="48"/>
      <c r="G9" s="48"/>
      <c r="H9" s="48"/>
      <c r="I9" s="49"/>
      <c r="J9" s="31">
        <f>SUM(J4:J8)</f>
        <v>123100</v>
      </c>
      <c r="K9" s="10"/>
      <c r="L9" s="23"/>
      <c r="M9" s="23"/>
      <c r="N9" s="23"/>
      <c r="O9" s="23"/>
    </row>
    <row r="10" spans="1:17" x14ac:dyDescent="0.25">
      <c r="A10" s="10"/>
      <c r="B10" s="47" t="s">
        <v>19</v>
      </c>
      <c r="C10" s="48"/>
      <c r="D10" s="48"/>
      <c r="E10" s="48"/>
      <c r="F10" s="48"/>
      <c r="G10" s="48"/>
      <c r="H10" s="48"/>
      <c r="I10" s="49"/>
      <c r="J10" s="32">
        <f>AVERAGE(J4:J8)</f>
        <v>24620</v>
      </c>
      <c r="K10" s="10"/>
      <c r="L10" s="23"/>
      <c r="M10" s="23"/>
      <c r="N10" s="23"/>
      <c r="O10" s="23"/>
    </row>
    <row r="11" spans="1:17" x14ac:dyDescent="0.25">
      <c r="A11" s="10"/>
      <c r="B11" s="47" t="s">
        <v>20</v>
      </c>
      <c r="C11" s="48"/>
      <c r="D11" s="48"/>
      <c r="E11" s="48"/>
      <c r="F11" s="48"/>
      <c r="G11" s="48"/>
      <c r="H11" s="48"/>
      <c r="I11" s="49"/>
      <c r="J11" s="32">
        <f>MAX(J4:J8)</f>
        <v>49400</v>
      </c>
      <c r="K11" s="10"/>
      <c r="L11" s="23"/>
      <c r="M11" s="23"/>
      <c r="N11" s="23"/>
      <c r="O11" s="23"/>
    </row>
    <row r="12" spans="1:17" x14ac:dyDescent="0.25">
      <c r="A12" s="10"/>
      <c r="B12" s="47" t="s">
        <v>21</v>
      </c>
      <c r="C12" s="48"/>
      <c r="D12" s="48"/>
      <c r="E12" s="48"/>
      <c r="F12" s="48"/>
      <c r="G12" s="48"/>
      <c r="H12" s="48"/>
      <c r="I12" s="49"/>
      <c r="J12" s="32">
        <f>MIN(J4:J8)</f>
        <v>8000</v>
      </c>
      <c r="K12" s="10"/>
      <c r="L12" s="23"/>
      <c r="M12" s="23"/>
      <c r="N12" s="23"/>
      <c r="O12" s="23"/>
    </row>
    <row r="13" spans="1:17" x14ac:dyDescent="0.25">
      <c r="A13" s="10"/>
      <c r="B13" s="47" t="s">
        <v>22</v>
      </c>
      <c r="C13" s="48"/>
      <c r="D13" s="48"/>
      <c r="E13" s="48"/>
      <c r="F13" s="48"/>
      <c r="G13" s="48"/>
      <c r="H13" s="48"/>
      <c r="I13" s="49"/>
      <c r="J13" s="6">
        <f>COUNT(J4:J8)</f>
        <v>5</v>
      </c>
      <c r="K13" s="10"/>
      <c r="L13" s="23"/>
      <c r="M13" s="23"/>
      <c r="N13" s="23"/>
      <c r="O13" s="23"/>
    </row>
    <row r="14" spans="1:1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23"/>
      <c r="M14" s="23"/>
      <c r="N14" s="23"/>
      <c r="O14" s="23"/>
    </row>
    <row r="15" spans="1:17" x14ac:dyDescent="0.25">
      <c r="A15" s="10"/>
      <c r="B15" s="21" t="s">
        <v>23</v>
      </c>
      <c r="C15" s="10"/>
      <c r="D15" s="10"/>
      <c r="E15" s="10"/>
      <c r="F15" s="21" t="s">
        <v>33</v>
      </c>
      <c r="G15" s="10"/>
      <c r="H15" s="10"/>
      <c r="I15" s="10"/>
      <c r="J15" s="10"/>
      <c r="K15" s="10"/>
      <c r="L15" s="23"/>
      <c r="M15" s="23"/>
      <c r="N15" s="23"/>
      <c r="O15" s="23"/>
    </row>
    <row r="16" spans="1:17" x14ac:dyDescent="0.25">
      <c r="A16" s="10"/>
      <c r="B16" s="3" t="s">
        <v>1</v>
      </c>
      <c r="C16" s="3" t="s">
        <v>2</v>
      </c>
      <c r="D16" s="3" t="s">
        <v>24</v>
      </c>
      <c r="E16" s="10"/>
      <c r="F16" s="3" t="s">
        <v>3</v>
      </c>
      <c r="G16" s="7" t="s">
        <v>14</v>
      </c>
      <c r="H16" s="7" t="s">
        <v>15</v>
      </c>
      <c r="I16" s="7" t="s">
        <v>16</v>
      </c>
      <c r="J16" s="7" t="s">
        <v>17</v>
      </c>
      <c r="K16" s="10"/>
      <c r="L16" s="23"/>
      <c r="M16" s="23"/>
      <c r="N16" s="23"/>
      <c r="O16" s="23"/>
    </row>
    <row r="17" spans="1:15" x14ac:dyDescent="0.25">
      <c r="A17" s="10"/>
      <c r="B17" s="5" t="s">
        <v>25</v>
      </c>
      <c r="C17" s="5" t="s">
        <v>29</v>
      </c>
      <c r="D17" s="33">
        <v>100</v>
      </c>
      <c r="E17" s="10"/>
      <c r="F17" s="4" t="s">
        <v>4</v>
      </c>
      <c r="G17" s="8">
        <v>10</v>
      </c>
      <c r="H17" s="8">
        <v>15</v>
      </c>
      <c r="I17" s="8">
        <v>13</v>
      </c>
      <c r="J17" s="8">
        <v>12</v>
      </c>
      <c r="K17" s="10"/>
      <c r="L17" s="23"/>
      <c r="M17" s="23"/>
      <c r="N17" s="23"/>
      <c r="O17" s="23"/>
    </row>
    <row r="18" spans="1:15" x14ac:dyDescent="0.25">
      <c r="A18" s="10"/>
      <c r="B18" s="5" t="s">
        <v>26</v>
      </c>
      <c r="C18" s="5" t="s">
        <v>30</v>
      </c>
      <c r="D18" s="33">
        <v>200</v>
      </c>
      <c r="E18" s="10"/>
      <c r="F18" s="4" t="s">
        <v>5</v>
      </c>
      <c r="G18" s="33">
        <v>1000</v>
      </c>
      <c r="H18" s="33">
        <v>2000</v>
      </c>
      <c r="I18" s="33">
        <v>4000</v>
      </c>
      <c r="J18" s="33">
        <v>3000</v>
      </c>
      <c r="K18" s="10"/>
      <c r="L18" s="23"/>
      <c r="M18" s="23"/>
      <c r="N18" s="23"/>
      <c r="O18" s="23"/>
    </row>
    <row r="19" spans="1:15" x14ac:dyDescent="0.25">
      <c r="A19" s="10"/>
      <c r="B19" s="5" t="s">
        <v>27</v>
      </c>
      <c r="C19" s="5" t="s">
        <v>31</v>
      </c>
      <c r="D19" s="33">
        <v>300</v>
      </c>
      <c r="E19" s="10"/>
      <c r="F19" s="10"/>
      <c r="G19" s="10"/>
      <c r="H19" s="10"/>
      <c r="I19" s="10"/>
      <c r="J19" s="10"/>
      <c r="K19" s="10"/>
      <c r="L19" s="23"/>
      <c r="M19" s="23"/>
      <c r="N19" s="23"/>
      <c r="O19" s="23"/>
    </row>
    <row r="20" spans="1:15" x14ac:dyDescent="0.25">
      <c r="A20" s="10"/>
      <c r="B20" s="5" t="s">
        <v>28</v>
      </c>
      <c r="C20" s="5" t="s">
        <v>32</v>
      </c>
      <c r="D20" s="33">
        <v>400</v>
      </c>
      <c r="E20" s="10"/>
      <c r="F20" s="10"/>
      <c r="G20" s="10"/>
      <c r="H20" s="10"/>
      <c r="I20" s="10"/>
      <c r="J20" s="10"/>
      <c r="K20" s="10"/>
      <c r="L20" s="23"/>
      <c r="M20" s="23"/>
      <c r="N20" s="23"/>
      <c r="O20" s="23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3"/>
      <c r="M21" s="23"/>
      <c r="N21" s="23"/>
      <c r="O21" s="23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3"/>
      <c r="M22" s="23"/>
      <c r="N22" s="23"/>
      <c r="O22" s="23"/>
    </row>
    <row r="23" spans="1:15" x14ac:dyDescent="0.25">
      <c r="A23" s="10"/>
      <c r="B23" s="21" t="s">
        <v>34</v>
      </c>
      <c r="C23" s="10"/>
      <c r="D23" s="10"/>
      <c r="E23" s="10"/>
      <c r="F23" s="10"/>
      <c r="G23" s="10"/>
      <c r="H23" s="10"/>
      <c r="I23" s="10"/>
      <c r="J23" s="10"/>
      <c r="K23" s="10"/>
      <c r="L23" s="23"/>
      <c r="M23" s="23"/>
      <c r="N23" s="23"/>
      <c r="O23" s="23"/>
    </row>
    <row r="24" spans="1:15" x14ac:dyDescent="0.25">
      <c r="A24" s="10"/>
      <c r="B24" s="3" t="s">
        <v>1</v>
      </c>
      <c r="C24" s="9" t="s">
        <v>35</v>
      </c>
      <c r="D24" s="9" t="s">
        <v>36</v>
      </c>
      <c r="E24" s="9" t="s">
        <v>37</v>
      </c>
      <c r="F24" s="9" t="s">
        <v>38</v>
      </c>
      <c r="G24" s="10"/>
      <c r="H24" s="10"/>
      <c r="I24" s="10"/>
      <c r="J24" s="10"/>
      <c r="K24" s="10"/>
      <c r="L24" s="23"/>
      <c r="M24" s="23"/>
      <c r="N24" s="23"/>
      <c r="O24" s="23"/>
    </row>
    <row r="25" spans="1:15" x14ac:dyDescent="0.25">
      <c r="A25" s="10"/>
      <c r="B25" s="3" t="s">
        <v>7</v>
      </c>
      <c r="C25" s="5" t="s">
        <v>39</v>
      </c>
      <c r="D25" s="5" t="s">
        <v>40</v>
      </c>
      <c r="E25" s="5" t="s">
        <v>98</v>
      </c>
      <c r="F25" s="5" t="s">
        <v>41</v>
      </c>
      <c r="G25" s="10"/>
      <c r="H25" s="10"/>
      <c r="I25" s="10"/>
      <c r="J25" s="10"/>
      <c r="K25" s="10"/>
      <c r="L25" s="23"/>
      <c r="M25" s="23"/>
      <c r="N25" s="23"/>
      <c r="O25" s="23"/>
    </row>
    <row r="26" spans="1:1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3"/>
      <c r="M26" s="23"/>
      <c r="N26" s="23"/>
      <c r="O26" s="23"/>
    </row>
    <row r="27" spans="1:1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3"/>
      <c r="M27" s="23"/>
      <c r="N27" s="23"/>
      <c r="O27" s="23"/>
    </row>
    <row r="28" spans="1:1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3"/>
      <c r="M28" s="23"/>
      <c r="N28" s="23"/>
      <c r="O28" s="23"/>
    </row>
    <row r="29" spans="1:1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3"/>
      <c r="M29" s="23"/>
      <c r="N29" s="23"/>
      <c r="O29" s="23"/>
    </row>
    <row r="30" spans="1:1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3"/>
      <c r="M30" s="23"/>
      <c r="N30" s="23"/>
      <c r="O30" s="23"/>
    </row>
  </sheetData>
  <mergeCells count="7">
    <mergeCell ref="B1:J1"/>
    <mergeCell ref="B2:J2"/>
    <mergeCell ref="B13:I13"/>
    <mergeCell ref="B10:I10"/>
    <mergeCell ref="B11:I11"/>
    <mergeCell ref="B12:I12"/>
    <mergeCell ref="B9:I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I1" sqref="I1"/>
    </sheetView>
  </sheetViews>
  <sheetFormatPr defaultRowHeight="15" x14ac:dyDescent="0.25"/>
  <cols>
    <col min="2" max="2" width="13" customWidth="1"/>
    <col min="3" max="3" width="16" customWidth="1"/>
    <col min="4" max="4" width="16.42578125" customWidth="1"/>
    <col min="5" max="5" width="17.42578125" customWidth="1"/>
    <col min="6" max="6" width="20.7109375" customWidth="1"/>
  </cols>
  <sheetData>
    <row r="2" spans="2:6" ht="24.75" customHeight="1" x14ac:dyDescent="0.25"/>
    <row r="5" spans="2:6" x14ac:dyDescent="0.25">
      <c r="C5" s="50" t="s">
        <v>101</v>
      </c>
      <c r="D5" s="50"/>
      <c r="E5" s="50"/>
      <c r="F5" s="50"/>
    </row>
    <row r="6" spans="2:6" x14ac:dyDescent="0.25">
      <c r="C6" s="50"/>
      <c r="D6" s="50"/>
      <c r="E6" s="50"/>
      <c r="F6" s="50"/>
    </row>
    <row r="7" spans="2:6" x14ac:dyDescent="0.25">
      <c r="C7" s="51"/>
      <c r="D7" s="51"/>
      <c r="E7" s="51"/>
      <c r="F7" s="51"/>
    </row>
    <row r="8" spans="2:6" ht="30" customHeight="1" x14ac:dyDescent="0.25">
      <c r="C8" s="27" t="s">
        <v>102</v>
      </c>
      <c r="D8" s="27" t="s">
        <v>100</v>
      </c>
      <c r="E8" s="27" t="s">
        <v>99</v>
      </c>
      <c r="F8" s="27" t="s">
        <v>99</v>
      </c>
    </row>
    <row r="9" spans="2:6" x14ac:dyDescent="0.25">
      <c r="C9" s="29">
        <v>1500000</v>
      </c>
      <c r="D9" s="28">
        <v>3</v>
      </c>
      <c r="E9" s="29">
        <f>IF(AND(D9&gt;=3,C9&gt;=2000000), C9*20%,0)</f>
        <v>0</v>
      </c>
      <c r="F9" s="29">
        <f>IF(OR(D9&gt;=3,C9&gt;=2000000), C9*20%,0)</f>
        <v>300000</v>
      </c>
    </row>
    <row r="10" spans="2:6" x14ac:dyDescent="0.25">
      <c r="B10" s="25"/>
      <c r="C10" s="29">
        <v>1200000</v>
      </c>
      <c r="D10" s="28">
        <v>4</v>
      </c>
      <c r="E10" s="29">
        <f>IF(AND(D10&gt;=3,C10&gt;=2000000), C10*20%,0)</f>
        <v>0</v>
      </c>
      <c r="F10" s="29">
        <f>IF(OR(D10&gt;=3,C10&gt;=2000000), C10*20%,0)</f>
        <v>240000</v>
      </c>
    </row>
    <row r="11" spans="2:6" x14ac:dyDescent="0.25">
      <c r="B11" s="26"/>
      <c r="C11" s="29">
        <v>2000000</v>
      </c>
      <c r="D11" s="28">
        <v>5</v>
      </c>
      <c r="E11" s="29">
        <f>IF(AND(D11&gt;=3,C11&gt;=2000000), C11*20%,0)</f>
        <v>400000</v>
      </c>
      <c r="F11" s="29">
        <f>IF(OR(D11&gt;=3,C11&gt;=2000000), C11*20%,0)</f>
        <v>400000</v>
      </c>
    </row>
    <row r="12" spans="2:6" x14ac:dyDescent="0.25">
      <c r="B12" s="26"/>
      <c r="C12" s="29">
        <v>4000000</v>
      </c>
      <c r="D12" s="28">
        <v>10</v>
      </c>
      <c r="E12" s="29">
        <f>IF(AND(D12&gt;=3,C12&gt;=2000000), C12*20%,0)</f>
        <v>800000</v>
      </c>
      <c r="F12" s="29">
        <f>IF(OR(D12&gt;=3,C12&gt;=2000000), C12*20%,0)</f>
        <v>800000</v>
      </c>
    </row>
    <row r="13" spans="2:6" x14ac:dyDescent="0.25">
      <c r="B13" s="26"/>
      <c r="C13" s="29">
        <v>1500000</v>
      </c>
      <c r="D13" s="28">
        <v>2</v>
      </c>
      <c r="E13" s="29">
        <f>IF(AND(D13&gt;=3,C13&gt;=2000000), C13*20%,0)</f>
        <v>0</v>
      </c>
      <c r="F13" s="29">
        <f>IF(OR(D13&gt;=3,C13&gt;=2000000), C13*20%,0)</f>
        <v>0</v>
      </c>
    </row>
    <row r="14" spans="2:6" x14ac:dyDescent="0.25">
      <c r="B14" s="26"/>
      <c r="C14" s="26"/>
      <c r="D14" s="26"/>
      <c r="E14" s="26"/>
    </row>
    <row r="15" spans="2:6" x14ac:dyDescent="0.25">
      <c r="B15" s="26"/>
      <c r="C15" s="26"/>
      <c r="D15" s="26"/>
      <c r="E15" s="26"/>
    </row>
  </sheetData>
  <mergeCells count="1">
    <mergeCell ref="C5:F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showGridLines="0" zoomScaleNormal="100" workbookViewId="0">
      <selection activeCell="S1" sqref="S1"/>
    </sheetView>
  </sheetViews>
  <sheetFormatPr defaultRowHeight="15" x14ac:dyDescent="0.25"/>
  <cols>
    <col min="2" max="2" width="12.42578125" customWidth="1"/>
    <col min="5" max="5" width="19.140625" customWidth="1"/>
    <col min="6" max="6" width="11.28515625" customWidth="1"/>
    <col min="7" max="7" width="6.5703125" customWidth="1"/>
  </cols>
  <sheetData>
    <row r="2" spans="2:7" ht="15.75" thickBot="1" x14ac:dyDescent="0.3"/>
    <row r="3" spans="2:7" ht="51" customHeight="1" thickBot="1" x14ac:dyDescent="0.3">
      <c r="B3" s="52" t="str">
        <f>UPPER("transportasi yang melewati jalan raya dari solo - purwodadi bulan januari - Juni 2018")</f>
        <v>TRANSPORTASI YANG MELEWATI JALAN RAYA DARI SOLO - PURWODADI BULAN JANUARI - JUNI 2018</v>
      </c>
      <c r="C3" s="53"/>
      <c r="D3" s="53"/>
      <c r="E3" s="53"/>
      <c r="F3" s="53"/>
      <c r="G3" s="54"/>
    </row>
    <row r="4" spans="2:7" x14ac:dyDescent="0.25">
      <c r="B4" s="63" t="s">
        <v>103</v>
      </c>
      <c r="C4" s="58">
        <v>1400</v>
      </c>
      <c r="D4" s="58">
        <v>3000</v>
      </c>
      <c r="E4" s="59">
        <v>1500</v>
      </c>
      <c r="F4" s="58">
        <v>2400</v>
      </c>
      <c r="G4" s="58">
        <v>300</v>
      </c>
    </row>
    <row r="5" spans="2:7" x14ac:dyDescent="0.25">
      <c r="B5" s="64" t="s">
        <v>104</v>
      </c>
      <c r="C5" s="18">
        <v>1350</v>
      </c>
      <c r="D5" s="18">
        <v>2700</v>
      </c>
      <c r="E5" s="60">
        <v>1350</v>
      </c>
      <c r="F5" s="18">
        <v>3000</v>
      </c>
      <c r="G5" s="18">
        <v>210</v>
      </c>
    </row>
    <row r="6" spans="2:7" x14ac:dyDescent="0.25">
      <c r="B6" s="64" t="s">
        <v>105</v>
      </c>
      <c r="C6" s="18">
        <v>1300</v>
      </c>
      <c r="D6" s="18">
        <v>2500</v>
      </c>
      <c r="E6" s="60">
        <v>1270</v>
      </c>
      <c r="F6" s="18">
        <v>2500</v>
      </c>
      <c r="G6" s="18">
        <v>220</v>
      </c>
    </row>
    <row r="7" spans="2:7" x14ac:dyDescent="0.25">
      <c r="B7" s="64" t="s">
        <v>106</v>
      </c>
      <c r="C7" s="18">
        <v>1250</v>
      </c>
      <c r="D7" s="18">
        <v>3000</v>
      </c>
      <c r="E7" s="60">
        <v>1400</v>
      </c>
      <c r="F7" s="18">
        <v>2700</v>
      </c>
      <c r="G7" s="18">
        <v>220</v>
      </c>
    </row>
    <row r="8" spans="2:7" x14ac:dyDescent="0.25">
      <c r="B8" s="64" t="s">
        <v>107</v>
      </c>
      <c r="C8" s="18">
        <v>1400</v>
      </c>
      <c r="D8" s="18">
        <v>2200</v>
      </c>
      <c r="E8" s="60">
        <v>1300</v>
      </c>
      <c r="F8" s="18">
        <v>2100</v>
      </c>
      <c r="G8" s="18">
        <v>220</v>
      </c>
    </row>
    <row r="9" spans="2:7" x14ac:dyDescent="0.25">
      <c r="B9" s="64" t="s">
        <v>108</v>
      </c>
      <c r="C9" s="18">
        <v>1320</v>
      </c>
      <c r="D9" s="18">
        <v>2000</v>
      </c>
      <c r="E9" s="60">
        <v>1340</v>
      </c>
      <c r="F9" s="18">
        <v>2300</v>
      </c>
      <c r="G9" s="18">
        <v>200</v>
      </c>
    </row>
    <row r="21" spans="2:7" ht="38.25" customHeight="1" x14ac:dyDescent="0.25">
      <c r="B21" s="65" t="s">
        <v>109</v>
      </c>
      <c r="C21" s="65"/>
      <c r="D21" s="65"/>
      <c r="E21" s="65"/>
      <c r="F21" s="65"/>
      <c r="G21" s="34"/>
    </row>
    <row r="22" spans="2:7" x14ac:dyDescent="0.25">
      <c r="B22" s="18" t="s">
        <v>110</v>
      </c>
      <c r="C22" s="57">
        <v>360</v>
      </c>
      <c r="D22" s="57">
        <v>450</v>
      </c>
      <c r="E22" s="57">
        <v>400</v>
      </c>
      <c r="F22" s="57">
        <v>300</v>
      </c>
    </row>
    <row r="23" spans="2:7" x14ac:dyDescent="0.25">
      <c r="B23" s="18" t="s">
        <v>111</v>
      </c>
      <c r="C23" s="57">
        <v>400</v>
      </c>
      <c r="D23" s="57">
        <v>450</v>
      </c>
      <c r="E23" s="57">
        <v>400</v>
      </c>
      <c r="F23" s="57">
        <v>400</v>
      </c>
    </row>
    <row r="24" spans="2:7" x14ac:dyDescent="0.25">
      <c r="B24" s="18" t="s">
        <v>112</v>
      </c>
      <c r="C24" s="57">
        <v>500</v>
      </c>
      <c r="D24" s="57">
        <v>300</v>
      </c>
      <c r="E24" s="57">
        <v>600</v>
      </c>
      <c r="F24" s="57">
        <v>400</v>
      </c>
    </row>
    <row r="25" spans="2:7" x14ac:dyDescent="0.25">
      <c r="B25" s="18" t="s">
        <v>113</v>
      </c>
      <c r="C25" s="57">
        <v>300</v>
      </c>
      <c r="D25" s="57">
        <v>400</v>
      </c>
      <c r="E25" s="57">
        <v>360</v>
      </c>
      <c r="F25" s="57">
        <v>600</v>
      </c>
    </row>
    <row r="26" spans="2:7" x14ac:dyDescent="0.25">
      <c r="B26" s="18" t="s">
        <v>114</v>
      </c>
      <c r="C26" s="57">
        <v>340</v>
      </c>
      <c r="D26" s="57">
        <v>400</v>
      </c>
      <c r="E26" s="57">
        <v>400</v>
      </c>
      <c r="F26" s="57">
        <v>360</v>
      </c>
    </row>
    <row r="27" spans="2:7" x14ac:dyDescent="0.25">
      <c r="B27" s="18" t="s">
        <v>115</v>
      </c>
      <c r="C27" s="57">
        <v>450</v>
      </c>
      <c r="D27" s="57">
        <v>600</v>
      </c>
      <c r="E27" s="57">
        <v>500</v>
      </c>
      <c r="F27" s="57">
        <v>400</v>
      </c>
    </row>
    <row r="28" spans="2:7" x14ac:dyDescent="0.25">
      <c r="B28" s="18" t="s">
        <v>116</v>
      </c>
      <c r="C28" s="57">
        <v>450</v>
      </c>
      <c r="D28" s="57">
        <v>360</v>
      </c>
      <c r="E28" s="57">
        <v>360</v>
      </c>
      <c r="F28" s="57">
        <v>500</v>
      </c>
    </row>
    <row r="29" spans="2:7" x14ac:dyDescent="0.25">
      <c r="B29" s="18" t="s">
        <v>117</v>
      </c>
      <c r="C29" s="57">
        <v>450</v>
      </c>
      <c r="D29" s="57">
        <v>400</v>
      </c>
      <c r="E29" s="57">
        <v>400</v>
      </c>
      <c r="F29" s="57">
        <v>360</v>
      </c>
    </row>
    <row r="30" spans="2:7" x14ac:dyDescent="0.25">
      <c r="B30" s="18" t="s">
        <v>118</v>
      </c>
      <c r="C30" s="57">
        <v>300</v>
      </c>
      <c r="D30" s="57">
        <v>500</v>
      </c>
      <c r="E30" s="57">
        <v>500</v>
      </c>
      <c r="F30" s="57">
        <v>400</v>
      </c>
    </row>
    <row r="31" spans="2:7" x14ac:dyDescent="0.25">
      <c r="B31" s="18" t="s">
        <v>119</v>
      </c>
      <c r="C31" s="57">
        <v>400</v>
      </c>
      <c r="D31" s="57">
        <v>300</v>
      </c>
      <c r="E31" s="57">
        <v>300</v>
      </c>
      <c r="F31" s="57">
        <v>500</v>
      </c>
    </row>
    <row r="32" spans="2:7" x14ac:dyDescent="0.25">
      <c r="B32" s="18" t="s">
        <v>120</v>
      </c>
      <c r="C32" s="57">
        <v>400</v>
      </c>
      <c r="D32" s="57">
        <v>340</v>
      </c>
      <c r="E32" s="57">
        <v>340</v>
      </c>
      <c r="F32" s="57">
        <v>300</v>
      </c>
    </row>
    <row r="33" spans="2:7" x14ac:dyDescent="0.25">
      <c r="B33" s="18" t="s">
        <v>121</v>
      </c>
      <c r="C33" s="57">
        <v>600</v>
      </c>
      <c r="D33" s="57">
        <v>450</v>
      </c>
      <c r="E33" s="57">
        <v>450</v>
      </c>
      <c r="F33" s="57">
        <v>340</v>
      </c>
    </row>
    <row r="41" spans="2:7" ht="15.75" thickBot="1" x14ac:dyDescent="0.3"/>
    <row r="42" spans="2:7" ht="41.25" customHeight="1" thickBot="1" x14ac:dyDescent="0.3">
      <c r="B42" s="66" t="str">
        <f>UPPER("transportasi yang melewati jalan raya dari solo - purwodadi bulan januari - Juni 2018")</f>
        <v>TRANSPORTASI YANG MELEWATI JALAN RAYA DARI SOLO - PURWODADI BULAN JANUARI - JUNI 2018</v>
      </c>
      <c r="C42" s="67"/>
      <c r="D42" s="67"/>
      <c r="E42" s="67"/>
      <c r="F42" s="67"/>
      <c r="G42" s="68"/>
    </row>
    <row r="43" spans="2:7" x14ac:dyDescent="0.25">
      <c r="B43" s="55" t="s">
        <v>103</v>
      </c>
      <c r="C43" s="61">
        <v>1400</v>
      </c>
      <c r="D43" s="61">
        <v>3000</v>
      </c>
      <c r="E43" s="69">
        <v>1500</v>
      </c>
      <c r="F43" s="61">
        <v>2400</v>
      </c>
      <c r="G43" s="61">
        <v>300</v>
      </c>
    </row>
    <row r="44" spans="2:7" x14ac:dyDescent="0.25">
      <c r="B44" s="56" t="s">
        <v>104</v>
      </c>
      <c r="C44" s="62">
        <v>1350</v>
      </c>
      <c r="D44" s="62">
        <v>2700</v>
      </c>
      <c r="E44" s="70">
        <v>1350</v>
      </c>
      <c r="F44" s="62">
        <v>3000</v>
      </c>
      <c r="G44" s="62">
        <v>210</v>
      </c>
    </row>
    <row r="45" spans="2:7" x14ac:dyDescent="0.25">
      <c r="B45" s="56" t="s">
        <v>105</v>
      </c>
      <c r="C45" s="62">
        <v>1300</v>
      </c>
      <c r="D45" s="62">
        <v>2500</v>
      </c>
      <c r="E45" s="70">
        <v>1270</v>
      </c>
      <c r="F45" s="62">
        <v>2500</v>
      </c>
      <c r="G45" s="62">
        <v>220</v>
      </c>
    </row>
    <row r="46" spans="2:7" x14ac:dyDescent="0.25">
      <c r="B46" s="56" t="s">
        <v>106</v>
      </c>
      <c r="C46" s="62">
        <v>1250</v>
      </c>
      <c r="D46" s="62">
        <v>3000</v>
      </c>
      <c r="E46" s="70">
        <v>1400</v>
      </c>
      <c r="F46" s="62">
        <v>2700</v>
      </c>
      <c r="G46" s="62">
        <v>220</v>
      </c>
    </row>
    <row r="47" spans="2:7" x14ac:dyDescent="0.25">
      <c r="B47" s="56" t="s">
        <v>107</v>
      </c>
      <c r="C47" s="62">
        <v>1400</v>
      </c>
      <c r="D47" s="62">
        <v>2200</v>
      </c>
      <c r="E47" s="70">
        <v>1300</v>
      </c>
      <c r="F47" s="62">
        <v>2100</v>
      </c>
      <c r="G47" s="62">
        <v>220</v>
      </c>
    </row>
    <row r="48" spans="2:7" x14ac:dyDescent="0.25">
      <c r="B48" s="56" t="s">
        <v>108</v>
      </c>
      <c r="C48" s="62">
        <v>1320</v>
      </c>
      <c r="D48" s="62">
        <v>2000</v>
      </c>
      <c r="E48" s="70">
        <v>1340</v>
      </c>
      <c r="F48" s="62">
        <v>2300</v>
      </c>
      <c r="G48" s="62">
        <v>200</v>
      </c>
    </row>
  </sheetData>
  <mergeCells count="3">
    <mergeCell ref="B3:G3"/>
    <mergeCell ref="B21:F21"/>
    <mergeCell ref="B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</vt:lpstr>
      <vt:lpstr>LATIHAN 2</vt:lpstr>
      <vt:lpstr>LATIHAN 3</vt:lpstr>
      <vt:lpstr>LATIHAN 4</vt:lpstr>
      <vt:lpstr>LATIHAN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</dc:creator>
  <cp:lastModifiedBy>Yoshoprasetyo</cp:lastModifiedBy>
  <dcterms:created xsi:type="dcterms:W3CDTF">2018-01-08T03:04:52Z</dcterms:created>
  <dcterms:modified xsi:type="dcterms:W3CDTF">2018-01-21T16:27:34Z</dcterms:modified>
</cp:coreProperties>
</file>